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355" windowHeight="8700" tabRatio="897"/>
  </bookViews>
  <sheets>
    <sheet name="Instruction Notes" sheetId="5" r:id="rId1"/>
    <sheet name="Reserv &amp; Prob Calculator" sheetId="1" r:id="rId2"/>
    <sheet name="Plnng Calc Example Data" sheetId="2" r:id="rId3"/>
    <sheet name="Instr Std Dev Calc" sheetId="3" r:id="rId4"/>
    <sheet name="Std Dev Calculator" sheetId="4" r:id="rId5"/>
  </sheets>
  <calcPr calcId="145621"/>
</workbook>
</file>

<file path=xl/calcChain.xml><?xml version="1.0" encoding="utf-8"?>
<calcChain xmlns="http://schemas.openxmlformats.org/spreadsheetml/2006/main">
  <c r="E10" i="1" l="1"/>
  <c r="B10" i="1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8" i="4"/>
  <c r="J9" i="4"/>
  <c r="J6" i="4"/>
  <c r="J7" i="4"/>
  <c r="J5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8" i="4"/>
  <c r="I9" i="4"/>
  <c r="I6" i="4"/>
  <c r="I7" i="4"/>
  <c r="I5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8" i="4"/>
  <c r="H9" i="4"/>
  <c r="H6" i="4"/>
  <c r="H7" i="4"/>
  <c r="H5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6" i="4"/>
  <c r="G7" i="4"/>
  <c r="G8" i="4"/>
  <c r="G5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8" i="4"/>
  <c r="F6" i="4"/>
  <c r="F7" i="4"/>
  <c r="F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5" i="4"/>
  <c r="E4" i="4"/>
  <c r="E4" i="1"/>
  <c r="B4" i="1"/>
  <c r="D7" i="4"/>
  <c r="D26" i="4"/>
  <c r="E5" i="1"/>
  <c r="E9" i="1" s="1"/>
  <c r="B5" i="1"/>
  <c r="B9" i="1" s="1"/>
  <c r="D4" i="4"/>
  <c r="D5" i="4"/>
  <c r="D6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7" i="4"/>
  <c r="D28" i="4"/>
  <c r="A28" i="4"/>
  <c r="D63" i="4"/>
  <c r="A29" i="4"/>
  <c r="A30" i="4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</calcChain>
</file>

<file path=xl/sharedStrings.xml><?xml version="1.0" encoding="utf-8"?>
<sst xmlns="http://schemas.openxmlformats.org/spreadsheetml/2006/main" count="107" uniqueCount="82">
  <si>
    <t>Cost</t>
  </si>
  <si>
    <t>Schedule</t>
  </si>
  <si>
    <t>Reserve (cost)</t>
  </si>
  <si>
    <t>Reserve (schedule)</t>
  </si>
  <si>
    <t>Cost Ratio</t>
  </si>
  <si>
    <t>Schedule Ratio</t>
  </si>
  <si>
    <t>Probability (cost)</t>
  </si>
  <si>
    <t>Probability (schedule)</t>
  </si>
  <si>
    <t>Planned Duration</t>
  </si>
  <si>
    <t>Budget at Completion</t>
  </si>
  <si>
    <r>
      <t>s</t>
    </r>
    <r>
      <rPr>
        <sz val="12"/>
        <rFont val="Arial"/>
        <family val="2"/>
      </rPr>
      <t>(cost history)</t>
    </r>
  </si>
  <si>
    <r>
      <t>s</t>
    </r>
    <r>
      <rPr>
        <sz val="12"/>
        <rFont val="Arial"/>
        <family val="2"/>
      </rPr>
      <t>(schedule history)</t>
    </r>
  </si>
  <si>
    <t>1. Enter values for BAC, cost reserve and the planned</t>
  </si>
  <si>
    <t>number of observations (n) for the new project.</t>
  </si>
  <si>
    <r>
      <t>2. Enter value for standard deviation for cost (</t>
    </r>
    <r>
      <rPr>
        <sz val="10"/>
        <rFont val="Symbol"/>
        <charset val="2"/>
      </rPr>
      <t>s)</t>
    </r>
    <r>
      <rPr>
        <sz val="10"/>
        <rFont val="Arial"/>
        <family val="2"/>
      </rPr>
      <t xml:space="preserve"> from</t>
    </r>
  </si>
  <si>
    <t xml:space="preserve">of success. </t>
  </si>
  <si>
    <t>the planned number of observations (n) for the new project.</t>
  </si>
  <si>
    <t>1. Enter values for planned duration, schedule reserve and</t>
  </si>
  <si>
    <r>
      <t>2. Enter value for standard deviation for schedule (</t>
    </r>
    <r>
      <rPr>
        <sz val="10"/>
        <rFont val="Symbol"/>
        <charset val="2"/>
      </rPr>
      <t>s)</t>
    </r>
    <r>
      <rPr>
        <sz val="10"/>
        <rFont val="Arial"/>
        <family val="2"/>
      </rPr>
      <t xml:space="preserve"> from</t>
    </r>
  </si>
  <si>
    <t xml:space="preserve">probability of success. </t>
  </si>
  <si>
    <t>n (observations)</t>
  </si>
  <si>
    <t>3. Adjust value of cost reserve to obtain desired probability</t>
  </si>
  <si>
    <t>3. Adjust value of schedule reserve to obtain desired</t>
  </si>
  <si>
    <t>Planning Calculator Instructions - Probability &amp; Reserves</t>
  </si>
  <si>
    <t>Student-t (cost)</t>
  </si>
  <si>
    <t>Student-t (schedule)</t>
  </si>
  <si>
    <t>Example Data Calculated Results</t>
  </si>
  <si>
    <t>Risk - Standard Deviation</t>
  </si>
  <si>
    <t>Very Low</t>
  </si>
  <si>
    <t>0.000 - 0.150</t>
  </si>
  <si>
    <t>Low</t>
  </si>
  <si>
    <t>0.200 - 0.350</t>
  </si>
  <si>
    <t>Medium</t>
  </si>
  <si>
    <t>0.400 - 0.600</t>
  </si>
  <si>
    <t>High</t>
  </si>
  <si>
    <t>0.650 - 0.950</t>
  </si>
  <si>
    <t>Very High</t>
  </si>
  <si>
    <t>1.000 - Infinity</t>
  </si>
  <si>
    <t xml:space="preserve">from Risk - Standard Deviation table below. </t>
  </si>
  <si>
    <t xml:space="preserve">historical project. If history is not available select value </t>
  </si>
  <si>
    <t>The Standard Deviation Calculator is very easy to use. All that is required is to enter the cumulative and</t>
  </si>
  <si>
    <t>This calculator is specifically for CPI and SPI(t). The calculation is different from the normal method. Instead of</t>
  </si>
  <si>
    <t>using the calculated average, the deviation is determined from the cumulative indicator value. The standard</t>
  </si>
  <si>
    <t xml:space="preserve">deviation result represents the variation in the values of the natural logarithms values of the indexes. The </t>
  </si>
  <si>
    <t>distribution of the natural logarithms values can be assumed to be normal.</t>
  </si>
  <si>
    <t>Standard Deviation Calculator</t>
  </si>
  <si>
    <t>Period</t>
  </si>
  <si>
    <t>xPIc</t>
  </si>
  <si>
    <t>xPIp</t>
  </si>
  <si>
    <t>ln xPIc</t>
  </si>
  <si>
    <t>ln xPIp</t>
  </si>
  <si>
    <t>Sum Ii^2</t>
  </si>
  <si>
    <t xml:space="preserve"> - 2Ak * Sum Ii</t>
  </si>
  <si>
    <t>k*Ak^2</t>
  </si>
  <si>
    <t>Variation(k)</t>
  </si>
  <si>
    <t>Std Dev (k)</t>
  </si>
  <si>
    <t>xxx</t>
  </si>
  <si>
    <t>Instruction - Standard Deviation Calculator</t>
  </si>
  <si>
    <t>Planning Calculator - Example Data</t>
  </si>
  <si>
    <t xml:space="preserve">1. The Reserves &amp; Probability Calculator stands alone with its own set of instructions. The instruction for use </t>
  </si>
  <si>
    <t>is on the "Reserv &amp; Prob Calculator" sheet.</t>
  </si>
  <si>
    <r>
      <t>2. The standard deviation (</t>
    </r>
    <r>
      <rPr>
        <sz val="10"/>
        <rFont val="Symbol"/>
        <charset val="2"/>
      </rPr>
      <t>s</t>
    </r>
    <r>
      <rPr>
        <sz val="10"/>
        <rFont val="Arial"/>
      </rPr>
      <t xml:space="preserve">) expected in the "Reserv &amp; Prob Calculator" sheet comes from the variation of the </t>
    </r>
  </si>
  <si>
    <t xml:space="preserve"> periodic values of ln CPI and ln SPI(t) from the logarithm of their respective cumulative values. The expectation</t>
  </si>
  <si>
    <r>
      <t xml:space="preserve">is that </t>
    </r>
    <r>
      <rPr>
        <sz val="10"/>
        <rFont val="Symbol"/>
        <charset val="2"/>
      </rPr>
      <t>s</t>
    </r>
    <r>
      <rPr>
        <sz val="10"/>
        <rFont val="Arial"/>
      </rPr>
      <t xml:space="preserve"> will be available for planning from a similar historical project or from a qualitative assessment of </t>
    </r>
  </si>
  <si>
    <t>Notes - Planning Calculator Probability &amp; Reserves</t>
  </si>
  <si>
    <t>risk for the new project. If history data is available (EV, AC, ES, AT) and is to be used for planning but the</t>
  </si>
  <si>
    <r>
      <t>standard deviation (</t>
    </r>
    <r>
      <rPr>
        <sz val="10"/>
        <rFont val="Symbol"/>
        <charset val="2"/>
      </rPr>
      <t>s</t>
    </r>
    <r>
      <rPr>
        <sz val="10"/>
        <rFont val="Arial"/>
      </rPr>
      <t xml:space="preserve">) has not been recorded in the project archives, it may be calculated using the Standard </t>
    </r>
  </si>
  <si>
    <t xml:space="preserve">Deviation Calculator. The calculator sheet is "Std Dev Calculator" which has a set of instructions on the sheet  </t>
  </si>
  <si>
    <t>standard deviation value to be be entered to the "Reserv &amp; Prob Calculator" sheet.</t>
  </si>
  <si>
    <t xml:space="preserve">named "Instr Std Dev Calc." When the standard deviation calculator is used, the last value in column J is the </t>
  </si>
  <si>
    <t>Total Allocated Budget</t>
  </si>
  <si>
    <t>Total Duration</t>
  </si>
  <si>
    <t xml:space="preserve">periodic performance indicator values into the appropriate blue colored columns. For periods where data is </t>
  </si>
  <si>
    <t xml:space="preserve">It is to be noted that when a periodic entry is negative, indicating a retroactive downward change to EV value  </t>
  </si>
  <si>
    <t>claimed, a negative value occurs for xPIp. When this occurs, no calculated value for the standard deviation can</t>
  </si>
  <si>
    <t>be made. The Std Dev (k) column will show "Std Dev (k)" just as when input cells are left blank.</t>
  </si>
  <si>
    <t xml:space="preserve">unavailable, the input cells must be left blank. Upon entry, the calculation of the standard deviation is then </t>
  </si>
  <si>
    <t>performed, with the results displayed in the gray colored column at the right of the spreadsheet. The last</t>
  </si>
  <si>
    <t xml:space="preserve">calculated value displayed in the Std Dev (k) column is to be entered to the Reserv &amp; Prob Calculator. </t>
  </si>
  <si>
    <t>Note: the Risk - Standard Deviation table below contains</t>
  </si>
  <si>
    <t>values associated with status taken monthly. When weekly</t>
  </si>
  <si>
    <t>status is used, multiply the table values by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</si>
</sst>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2" formatCode="0.000"/>
    <numFmt numFmtId="174" formatCode="0.0000"/>
    <numFmt numFmtId="175" formatCode="0.000000000000000"/>
    <numFmt numFmtId="176" formatCode="0.0%"/>
    <numFmt numFmtId="177" formatCode="&quot;$&quot;#,##0"/>
  </numFmts>
  <fonts count="14" x14ac:knownFonts="1">
    <font>
      <sz val="10"/>
      <name val="Arial"/>
    </font>
    <font>
      <sz val="10"/>
      <name val="Symbol"/>
      <charset val="2"/>
    </font>
    <font>
      <sz val="10"/>
      <name val="Arial"/>
      <family val="2"/>
    </font>
    <font>
      <sz val="12"/>
      <name val="Arial"/>
    </font>
    <font>
      <sz val="12"/>
      <name val="Symbol"/>
      <charset val="2"/>
    </font>
    <font>
      <sz val="12"/>
      <name val="Arial"/>
      <family val="2"/>
    </font>
    <font>
      <sz val="16"/>
      <name val="Arial"/>
    </font>
    <font>
      <b/>
      <sz val="12"/>
      <name val="Arial"/>
      <family val="2"/>
    </font>
    <font>
      <sz val="14"/>
      <name val="Arial"/>
    </font>
    <font>
      <sz val="18"/>
      <name val="Arial"/>
    </font>
    <font>
      <sz val="1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9"/>
      <name val="Arial"/>
    </font>
  </fonts>
  <fills count="16">
    <fill>
      <patternFill patternType="none"/>
    </fill>
    <fill>
      <patternFill patternType="gray125"/>
    </fill>
    <fill>
      <patternFill patternType="darkGrid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gray125">
        <bgColor indexed="43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6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Dashed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Dashed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ck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Dashed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Dashed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6" fillId="2" borderId="1" xfId="0" applyFont="1" applyFill="1" applyBorder="1"/>
    <xf numFmtId="0" fontId="3" fillId="2" borderId="0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6" fillId="3" borderId="5" xfId="0" applyFont="1" applyFill="1" applyBorder="1" applyAlignment="1">
      <alignment horizontal="centerContinuous" vertical="center"/>
    </xf>
    <xf numFmtId="0" fontId="6" fillId="3" borderId="6" xfId="0" applyFont="1" applyFill="1" applyBorder="1" applyAlignment="1">
      <alignment horizontal="centerContinuous" vertic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3" fillId="2" borderId="1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7" fillId="4" borderId="15" xfId="0" applyNumberFormat="1" applyFont="1" applyFill="1" applyBorder="1" applyAlignment="1">
      <alignment horizontal="center"/>
    </xf>
    <xf numFmtId="172" fontId="3" fillId="6" borderId="16" xfId="0" applyNumberFormat="1" applyFont="1" applyFill="1" applyBorder="1" applyAlignment="1">
      <alignment horizontal="center"/>
    </xf>
    <xf numFmtId="172" fontId="3" fillId="4" borderId="15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174" fontId="3" fillId="6" borderId="20" xfId="0" applyNumberFormat="1" applyFont="1" applyFill="1" applyBorder="1" applyAlignment="1">
      <alignment horizontal="center"/>
    </xf>
    <xf numFmtId="174" fontId="3" fillId="6" borderId="16" xfId="0" applyNumberFormat="1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172" fontId="3" fillId="6" borderId="20" xfId="0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172" fontId="3" fillId="4" borderId="24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25" xfId="0" applyFill="1" applyBorder="1"/>
    <xf numFmtId="0" fontId="0" fillId="2" borderId="6" xfId="0" applyFill="1" applyBorder="1"/>
    <xf numFmtId="0" fontId="6" fillId="3" borderId="26" xfId="0" applyFont="1" applyFill="1" applyBorder="1" applyAlignment="1">
      <alignment horizontal="centerContinuous" vertical="center"/>
    </xf>
    <xf numFmtId="0" fontId="6" fillId="3" borderId="27" xfId="0" applyFont="1" applyFill="1" applyBorder="1" applyAlignment="1">
      <alignment horizontal="centerContinuous" vertical="center"/>
    </xf>
    <xf numFmtId="0" fontId="8" fillId="7" borderId="28" xfId="0" applyFont="1" applyFill="1" applyBorder="1" applyAlignment="1">
      <alignment horizontal="centerContinuous"/>
    </xf>
    <xf numFmtId="0" fontId="6" fillId="7" borderId="28" xfId="0" applyFont="1" applyFill="1" applyBorder="1" applyAlignment="1">
      <alignment horizontal="centerContinuous"/>
    </xf>
    <xf numFmtId="0" fontId="3" fillId="0" borderId="0" xfId="0" applyFont="1" applyFill="1" applyBorder="1"/>
    <xf numFmtId="0" fontId="8" fillId="8" borderId="5" xfId="0" applyFont="1" applyFill="1" applyBorder="1" applyAlignment="1">
      <alignment horizontal="centerContinuous"/>
    </xf>
    <xf numFmtId="0" fontId="8" fillId="8" borderId="6" xfId="0" applyFont="1" applyFill="1" applyBorder="1" applyAlignment="1">
      <alignment horizontal="centerContinuous"/>
    </xf>
    <xf numFmtId="0" fontId="0" fillId="8" borderId="6" xfId="0" applyFill="1" applyBorder="1" applyAlignment="1">
      <alignment horizontal="centerContinuous"/>
    </xf>
    <xf numFmtId="0" fontId="0" fillId="9" borderId="29" xfId="0" applyFill="1" applyBorder="1"/>
    <xf numFmtId="0" fontId="0" fillId="9" borderId="30" xfId="0" applyFill="1" applyBorder="1"/>
    <xf numFmtId="0" fontId="0" fillId="9" borderId="8" xfId="0" applyFill="1" applyBorder="1"/>
    <xf numFmtId="0" fontId="0" fillId="9" borderId="31" xfId="0" applyFill="1" applyBorder="1"/>
    <xf numFmtId="0" fontId="0" fillId="9" borderId="3" xfId="0" applyFill="1" applyBorder="1"/>
    <xf numFmtId="0" fontId="0" fillId="9" borderId="4" xfId="0" applyFill="1" applyBorder="1"/>
    <xf numFmtId="0" fontId="3" fillId="10" borderId="19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2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172" fontId="3" fillId="4" borderId="34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centerContinuous"/>
    </xf>
    <xf numFmtId="0" fontId="6" fillId="7" borderId="25" xfId="0" applyFont="1" applyFill="1" applyBorder="1" applyAlignment="1">
      <alignment horizontal="centerContinuous"/>
    </xf>
    <xf numFmtId="0" fontId="6" fillId="7" borderId="6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0" fontId="3" fillId="2" borderId="35" xfId="0" applyFont="1" applyFill="1" applyBorder="1"/>
    <xf numFmtId="0" fontId="0" fillId="9" borderId="35" xfId="0" applyFill="1" applyBorder="1"/>
    <xf numFmtId="176" fontId="7" fillId="5" borderId="17" xfId="0" applyNumberFormat="1" applyFont="1" applyFill="1" applyBorder="1" applyAlignment="1">
      <alignment horizontal="center"/>
    </xf>
    <xf numFmtId="176" fontId="7" fillId="5" borderId="20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0" xfId="0" applyFill="1" applyBorder="1"/>
    <xf numFmtId="0" fontId="6" fillId="2" borderId="35" xfId="0" applyFont="1" applyFill="1" applyBorder="1"/>
    <xf numFmtId="0" fontId="0" fillId="2" borderId="36" xfId="0" applyFill="1" applyBorder="1"/>
    <xf numFmtId="175" fontId="6" fillId="11" borderId="5" xfId="0" applyNumberFormat="1" applyFont="1" applyFill="1" applyBorder="1" applyAlignment="1">
      <alignment horizontal="centerContinuous"/>
    </xf>
    <xf numFmtId="0" fontId="6" fillId="11" borderId="25" xfId="0" applyFont="1" applyFill="1" applyBorder="1" applyAlignment="1">
      <alignment horizontal="centerContinuous"/>
    </xf>
    <xf numFmtId="0" fontId="6" fillId="11" borderId="6" xfId="0" applyFont="1" applyFill="1" applyBorder="1" applyAlignment="1">
      <alignment horizontal="centerContinuous"/>
    </xf>
    <xf numFmtId="0" fontId="3" fillId="6" borderId="37" xfId="0" applyFont="1" applyFill="1" applyBorder="1" applyAlignment="1">
      <alignment horizontal="center"/>
    </xf>
    <xf numFmtId="0" fontId="3" fillId="6" borderId="38" xfId="0" applyFont="1" applyFill="1" applyBorder="1" applyAlignment="1">
      <alignment horizontal="center"/>
    </xf>
    <xf numFmtId="0" fontId="3" fillId="6" borderId="39" xfId="0" applyFont="1" applyFill="1" applyBorder="1" applyAlignment="1">
      <alignment horizontal="center"/>
    </xf>
    <xf numFmtId="0" fontId="3" fillId="6" borderId="40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0" fontId="3" fillId="6" borderId="42" xfId="0" applyFont="1" applyFill="1" applyBorder="1" applyAlignment="1">
      <alignment horizontal="center"/>
    </xf>
    <xf numFmtId="0" fontId="9" fillId="12" borderId="0" xfId="0" applyFont="1" applyFill="1" applyAlignment="1">
      <alignment horizontal="centerContinuous" vertical="center"/>
    </xf>
    <xf numFmtId="0" fontId="0" fillId="13" borderId="0" xfId="0" applyFill="1"/>
    <xf numFmtId="1" fontId="10" fillId="12" borderId="43" xfId="0" applyNumberFormat="1" applyFont="1" applyFill="1" applyBorder="1" applyAlignment="1">
      <alignment horizontal="centerContinuous" vertical="center"/>
    </xf>
    <xf numFmtId="172" fontId="9" fillId="12" borderId="44" xfId="0" applyNumberFormat="1" applyFont="1" applyFill="1" applyBorder="1" applyAlignment="1">
      <alignment horizontal="centerContinuous" vertical="center"/>
    </xf>
    <xf numFmtId="0" fontId="9" fillId="12" borderId="44" xfId="0" applyFont="1" applyFill="1" applyBorder="1" applyAlignment="1">
      <alignment horizontal="centerContinuous" vertical="center"/>
    </xf>
    <xf numFmtId="0" fontId="9" fillId="12" borderId="45" xfId="0" applyFont="1" applyFill="1" applyBorder="1" applyAlignment="1">
      <alignment horizontal="centerContinuous" vertical="center"/>
    </xf>
    <xf numFmtId="1" fontId="0" fillId="13" borderId="46" xfId="0" applyNumberFormat="1" applyFill="1" applyBorder="1" applyAlignment="1">
      <alignment horizontal="center"/>
    </xf>
    <xf numFmtId="172" fontId="0" fillId="13" borderId="47" xfId="0" applyNumberFormat="1" applyFill="1" applyBorder="1" applyAlignment="1">
      <alignment horizontal="center"/>
    </xf>
    <xf numFmtId="0" fontId="0" fillId="13" borderId="47" xfId="0" applyFill="1" applyBorder="1"/>
    <xf numFmtId="0" fontId="0" fillId="13" borderId="48" xfId="0" applyFill="1" applyBorder="1"/>
    <xf numFmtId="1" fontId="11" fillId="7" borderId="49" xfId="0" applyNumberFormat="1" applyFont="1" applyFill="1" applyBorder="1" applyAlignment="1">
      <alignment horizontal="center"/>
    </xf>
    <xf numFmtId="172" fontId="11" fillId="7" borderId="50" xfId="0" applyNumberFormat="1" applyFont="1" applyFill="1" applyBorder="1" applyAlignment="1">
      <alignment horizontal="center"/>
    </xf>
    <xf numFmtId="172" fontId="11" fillId="7" borderId="51" xfId="0" applyNumberFormat="1" applyFont="1" applyFill="1" applyBorder="1" applyAlignment="1">
      <alignment horizontal="center"/>
    </xf>
    <xf numFmtId="1" fontId="0" fillId="5" borderId="52" xfId="0" applyNumberFormat="1" applyFill="1" applyBorder="1" applyAlignment="1">
      <alignment horizontal="center"/>
    </xf>
    <xf numFmtId="172" fontId="0" fillId="14" borderId="43" xfId="0" applyNumberFormat="1" applyFill="1" applyBorder="1" applyAlignment="1">
      <alignment horizontal="center"/>
    </xf>
    <xf numFmtId="172" fontId="0" fillId="14" borderId="53" xfId="0" applyNumberFormat="1" applyFill="1" applyBorder="1" applyAlignment="1">
      <alignment horizontal="center"/>
    </xf>
    <xf numFmtId="172" fontId="2" fillId="0" borderId="44" xfId="0" applyNumberFormat="1" applyFont="1" applyBorder="1" applyAlignment="1">
      <alignment horizontal="center"/>
    </xf>
    <xf numFmtId="172" fontId="2" fillId="6" borderId="54" xfId="0" applyNumberFormat="1" applyFont="1" applyFill="1" applyBorder="1" applyAlignment="1">
      <alignment horizontal="center"/>
    </xf>
    <xf numFmtId="1" fontId="0" fillId="5" borderId="55" xfId="0" applyNumberFormat="1" applyFill="1" applyBorder="1" applyAlignment="1">
      <alignment horizontal="center"/>
    </xf>
    <xf numFmtId="172" fontId="0" fillId="14" borderId="56" xfId="0" applyNumberFormat="1" applyFill="1" applyBorder="1" applyAlignment="1">
      <alignment horizontal="center"/>
    </xf>
    <xf numFmtId="172" fontId="0" fillId="14" borderId="57" xfId="0" applyNumberForma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6" borderId="58" xfId="0" applyNumberFormat="1" applyFill="1" applyBorder="1" applyAlignment="1">
      <alignment horizontal="center"/>
    </xf>
    <xf numFmtId="1" fontId="0" fillId="5" borderId="59" xfId="0" applyNumberFormat="1" applyFill="1" applyBorder="1" applyAlignment="1">
      <alignment horizontal="center"/>
    </xf>
    <xf numFmtId="172" fontId="0" fillId="14" borderId="46" xfId="0" applyNumberFormat="1" applyFill="1" applyBorder="1" applyAlignment="1">
      <alignment horizontal="center"/>
    </xf>
    <xf numFmtId="172" fontId="0" fillId="14" borderId="60" xfId="0" applyNumberFormat="1" applyFill="1" applyBorder="1" applyAlignment="1">
      <alignment horizontal="center"/>
    </xf>
    <xf numFmtId="172" fontId="2" fillId="0" borderId="47" xfId="0" applyNumberFormat="1" applyFont="1" applyBorder="1" applyAlignment="1">
      <alignment horizontal="center"/>
    </xf>
    <xf numFmtId="172" fontId="0" fillId="0" borderId="47" xfId="0" applyNumberFormat="1" applyBorder="1" applyAlignment="1">
      <alignment horizontal="center"/>
    </xf>
    <xf numFmtId="172" fontId="0" fillId="6" borderId="61" xfId="0" applyNumberFormat="1" applyFill="1" applyBorder="1" applyAlignment="1">
      <alignment horizontal="center"/>
    </xf>
    <xf numFmtId="177" fontId="3" fillId="4" borderId="14" xfId="0" applyNumberFormat="1" applyFont="1" applyFill="1" applyBorder="1" applyAlignment="1">
      <alignment horizontal="center"/>
    </xf>
    <xf numFmtId="177" fontId="7" fillId="4" borderId="15" xfId="0" applyNumberFormat="1" applyFont="1" applyFill="1" applyBorder="1" applyAlignment="1">
      <alignment horizontal="center"/>
    </xf>
    <xf numFmtId="177" fontId="3" fillId="0" borderId="0" xfId="0" applyNumberFormat="1" applyFont="1"/>
    <xf numFmtId="177" fontId="3" fillId="6" borderId="16" xfId="0" applyNumberFormat="1" applyFont="1" applyFill="1" applyBorder="1" applyAlignment="1">
      <alignment horizontal="center"/>
    </xf>
    <xf numFmtId="1" fontId="3" fillId="6" borderId="20" xfId="0" applyNumberFormat="1" applyFont="1" applyFill="1" applyBorder="1" applyAlignment="1">
      <alignment horizontal="center"/>
    </xf>
    <xf numFmtId="0" fontId="12" fillId="15" borderId="29" xfId="0" applyFont="1" applyFill="1" applyBorder="1" applyAlignment="1"/>
    <xf numFmtId="0" fontId="12" fillId="15" borderId="1" xfId="0" applyFont="1" applyFill="1" applyBorder="1" applyAlignment="1"/>
    <xf numFmtId="0" fontId="12" fillId="15" borderId="30" xfId="0" applyFont="1" applyFill="1" applyBorder="1" applyAlignment="1"/>
    <xf numFmtId="0" fontId="12" fillId="15" borderId="8" xfId="0" applyFont="1" applyFill="1" applyBorder="1" applyAlignment="1"/>
    <xf numFmtId="0" fontId="12" fillId="15" borderId="0" xfId="0" applyFont="1" applyFill="1" applyBorder="1" applyAlignment="1"/>
    <xf numFmtId="0" fontId="12" fillId="15" borderId="31" xfId="0" applyFont="1" applyFill="1" applyBorder="1" applyAlignment="1"/>
    <xf numFmtId="0" fontId="0" fillId="15" borderId="2" xfId="0" applyFill="1" applyBorder="1"/>
    <xf numFmtId="0" fontId="0" fillId="15" borderId="4" xfId="0" applyFill="1" applyBorder="1"/>
    <xf numFmtId="0" fontId="13" fillId="15" borderId="3" xfId="0" applyFont="1" applyFill="1" applyBorder="1"/>
    <xf numFmtId="0" fontId="3" fillId="6" borderId="6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L16" sqref="L16"/>
    </sheetView>
  </sheetViews>
  <sheetFormatPr defaultRowHeight="12.75" x14ac:dyDescent="0.2"/>
  <sheetData>
    <row r="1" spans="1:10" ht="23.25" x14ac:dyDescent="0.2">
      <c r="A1" s="88" t="s">
        <v>64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">
      <c r="A2" s="89"/>
      <c r="B2" s="89"/>
      <c r="C2" s="89"/>
      <c r="D2" s="89"/>
      <c r="E2" s="89"/>
      <c r="F2" s="89"/>
      <c r="G2" s="89"/>
      <c r="H2" s="89"/>
      <c r="I2" s="89"/>
      <c r="J2" s="89"/>
    </row>
    <row r="3" spans="1:10" x14ac:dyDescent="0.2">
      <c r="A3" t="s">
        <v>59</v>
      </c>
    </row>
    <row r="4" spans="1:10" x14ac:dyDescent="0.2">
      <c r="A4" t="s">
        <v>60</v>
      </c>
    </row>
    <row r="5" spans="1:10" x14ac:dyDescent="0.2">
      <c r="A5" t="s">
        <v>61</v>
      </c>
    </row>
    <row r="6" spans="1:10" x14ac:dyDescent="0.2">
      <c r="A6" t="s">
        <v>62</v>
      </c>
    </row>
    <row r="7" spans="1:10" x14ac:dyDescent="0.2">
      <c r="A7" t="s">
        <v>63</v>
      </c>
    </row>
    <row r="8" spans="1:10" x14ac:dyDescent="0.2">
      <c r="A8" t="s">
        <v>65</v>
      </c>
    </row>
    <row r="9" spans="1:10" x14ac:dyDescent="0.2">
      <c r="A9" t="s">
        <v>66</v>
      </c>
    </row>
    <row r="10" spans="1:10" x14ac:dyDescent="0.2">
      <c r="A10" t="s">
        <v>67</v>
      </c>
    </row>
    <row r="11" spans="1:10" x14ac:dyDescent="0.2">
      <c r="A11" t="s">
        <v>69</v>
      </c>
    </row>
    <row r="12" spans="1:10" x14ac:dyDescent="0.2">
      <c r="A12" t="s">
        <v>68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I16" sqref="I16"/>
    </sheetView>
  </sheetViews>
  <sheetFormatPr defaultRowHeight="12.75" x14ac:dyDescent="0.2"/>
  <cols>
    <col min="1" max="2" width="24.7109375" customWidth="1"/>
    <col min="3" max="3" width="2.7109375" customWidth="1"/>
    <col min="4" max="5" width="24.7109375" customWidth="1"/>
    <col min="7" max="7" width="14.140625" bestFit="1" customWidth="1"/>
  </cols>
  <sheetData>
    <row r="1" spans="1:7" ht="21.75" thickTop="1" thickBot="1" x14ac:dyDescent="0.35">
      <c r="A1" s="7" t="s">
        <v>0</v>
      </c>
      <c r="B1" s="39"/>
      <c r="C1" s="2"/>
      <c r="D1" s="38" t="s">
        <v>1</v>
      </c>
      <c r="E1" s="8"/>
    </row>
    <row r="2" spans="1:7" s="1" customFormat="1" ht="15.75" thickTop="1" x14ac:dyDescent="0.2">
      <c r="A2" s="10" t="s">
        <v>9</v>
      </c>
      <c r="B2" s="118">
        <v>1000</v>
      </c>
      <c r="C2" s="3"/>
      <c r="D2" s="30" t="s">
        <v>8</v>
      </c>
      <c r="E2" s="9">
        <v>30</v>
      </c>
    </row>
    <row r="3" spans="1:7" s="1" customFormat="1" ht="15.75" x14ac:dyDescent="0.25">
      <c r="A3" s="12" t="s">
        <v>2</v>
      </c>
      <c r="B3" s="119">
        <v>100</v>
      </c>
      <c r="C3" s="3"/>
      <c r="D3" s="31" t="s">
        <v>3</v>
      </c>
      <c r="E3" s="14">
        <v>5</v>
      </c>
      <c r="G3" s="120"/>
    </row>
    <row r="4" spans="1:7" s="1" customFormat="1" ht="15" x14ac:dyDescent="0.2">
      <c r="A4" s="15" t="s">
        <v>70</v>
      </c>
      <c r="B4" s="121">
        <f>SUM(B2:B3)</f>
        <v>1100</v>
      </c>
      <c r="C4" s="3"/>
      <c r="D4" s="132" t="s">
        <v>71</v>
      </c>
      <c r="E4" s="122">
        <f>SUM(E2:E3)</f>
        <v>35</v>
      </c>
    </row>
    <row r="5" spans="1:7" s="1" customFormat="1" ht="15" x14ac:dyDescent="0.2">
      <c r="A5" s="15" t="s">
        <v>4</v>
      </c>
      <c r="B5" s="22">
        <f xml:space="preserve"> IF(ISNUMBER(B2), (B2 + B3)/B2, "CR")</f>
        <v>1.1000000000000001</v>
      </c>
      <c r="C5" s="3"/>
      <c r="D5" s="26" t="s">
        <v>5</v>
      </c>
      <c r="E5" s="32">
        <f xml:space="preserve"> IF(ISNUMBER(E2), (E2 + E3)/E2, "SR")</f>
        <v>1.1666666666666667</v>
      </c>
    </row>
    <row r="6" spans="1:7" s="1" customFormat="1" ht="15.75" x14ac:dyDescent="0.25">
      <c r="A6" s="11" t="s">
        <v>10</v>
      </c>
      <c r="B6" s="23">
        <v>0.5</v>
      </c>
      <c r="C6" s="3"/>
      <c r="D6" s="33" t="s">
        <v>11</v>
      </c>
      <c r="E6" s="34">
        <v>0.8</v>
      </c>
    </row>
    <row r="7" spans="1:7" s="1" customFormat="1" ht="15" x14ac:dyDescent="0.2">
      <c r="A7" s="10" t="s">
        <v>20</v>
      </c>
      <c r="B7" s="24">
        <v>5</v>
      </c>
      <c r="C7" s="3"/>
      <c r="D7" s="52"/>
      <c r="E7" s="53"/>
    </row>
    <row r="8" spans="1:7" s="1" customFormat="1" ht="6" customHeight="1" x14ac:dyDescent="0.2">
      <c r="A8" s="18"/>
      <c r="B8" s="19"/>
      <c r="C8" s="3"/>
      <c r="D8" s="19"/>
      <c r="E8" s="25"/>
    </row>
    <row r="9" spans="1:7" s="1" customFormat="1" ht="15" x14ac:dyDescent="0.2">
      <c r="A9" s="15" t="s">
        <v>24</v>
      </c>
      <c r="B9" s="28">
        <f xml:space="preserve"> IF(AND(ISNUMBER(B5), ISNUMBER(B6), ISNUMBER(B7)),LN(B5)/(B6/(B7^0.5)), "t (cost)")</f>
        <v>0.42624008198039631</v>
      </c>
      <c r="C9" s="3"/>
      <c r="D9" s="26" t="s">
        <v>25</v>
      </c>
      <c r="E9" s="27">
        <f xml:space="preserve"> IF(AND(ISNUMBER(E5), ISNUMBER(E6), ISNUMBER(B7)),LN(E5)/(E6/(B7^0.5)), "t (schedule)")</f>
        <v>0.43086424858944405</v>
      </c>
    </row>
    <row r="10" spans="1:7" s="1" customFormat="1" ht="15.75" x14ac:dyDescent="0.25">
      <c r="A10" s="13" t="s">
        <v>6</v>
      </c>
      <c r="B10" s="73">
        <f xml:space="preserve"> IF(AND(ISNUMBER(B9), ISNUMBER(B7)), _xlfn.T.DIST(B9,B7 -1,1), "P(cost)")</f>
        <v>0.65406520466763984</v>
      </c>
      <c r="C10" s="3"/>
      <c r="D10" s="29" t="s">
        <v>7</v>
      </c>
      <c r="E10" s="74">
        <f xml:space="preserve"> IF(AND(ISNUMBER(E9), ISNUMBER(B7)), _xlfn.T.DIST(E9,B7 -1,1), "P(schedule)")</f>
        <v>0.65561517801893043</v>
      </c>
    </row>
    <row r="11" spans="1:7" ht="13.5" thickBot="1" x14ac:dyDescent="0.25">
      <c r="A11" s="16"/>
      <c r="B11" s="17"/>
      <c r="C11" s="4"/>
      <c r="D11" s="4"/>
      <c r="E11" s="6"/>
    </row>
    <row r="12" spans="1:7" ht="14.25" thickTop="1" thickBot="1" x14ac:dyDescent="0.25"/>
    <row r="13" spans="1:7" ht="21.75" thickTop="1" thickBot="1" x14ac:dyDescent="0.35">
      <c r="A13" s="41" t="s">
        <v>23</v>
      </c>
      <c r="B13" s="40"/>
      <c r="C13" s="40"/>
      <c r="D13" s="40"/>
      <c r="E13" s="40"/>
    </row>
    <row r="14" spans="1:7" ht="6" customHeight="1" thickTop="1" thickBot="1" x14ac:dyDescent="0.25">
      <c r="A14" s="35"/>
      <c r="B14" s="36"/>
      <c r="C14" s="75"/>
      <c r="D14" s="36"/>
      <c r="E14" s="37"/>
    </row>
    <row r="15" spans="1:7" ht="21.75" thickTop="1" thickBot="1" x14ac:dyDescent="0.35">
      <c r="A15" s="43" t="s">
        <v>0</v>
      </c>
      <c r="B15" s="44"/>
      <c r="C15" s="77"/>
      <c r="D15" s="43" t="s">
        <v>1</v>
      </c>
      <c r="E15" s="45"/>
    </row>
    <row r="16" spans="1:7" ht="15.75" thickTop="1" x14ac:dyDescent="0.2">
      <c r="A16" s="46" t="s">
        <v>12</v>
      </c>
      <c r="B16" s="47"/>
      <c r="C16" s="3"/>
      <c r="D16" s="46" t="s">
        <v>17</v>
      </c>
      <c r="E16" s="47"/>
    </row>
    <row r="17" spans="1:5" ht="15" x14ac:dyDescent="0.2">
      <c r="A17" s="48" t="s">
        <v>13</v>
      </c>
      <c r="B17" s="49"/>
      <c r="C17" s="3"/>
      <c r="D17" s="48" t="s">
        <v>16</v>
      </c>
      <c r="E17" s="49"/>
    </row>
    <row r="18" spans="1:5" ht="15" x14ac:dyDescent="0.2">
      <c r="A18" s="48" t="s">
        <v>14</v>
      </c>
      <c r="B18" s="49"/>
      <c r="C18" s="3"/>
      <c r="D18" s="48" t="s">
        <v>18</v>
      </c>
      <c r="E18" s="49"/>
    </row>
    <row r="19" spans="1:5" ht="15" x14ac:dyDescent="0.2">
      <c r="A19" s="48" t="s">
        <v>39</v>
      </c>
      <c r="B19" s="49"/>
      <c r="C19" s="3"/>
      <c r="D19" s="48" t="s">
        <v>39</v>
      </c>
      <c r="E19" s="49"/>
    </row>
    <row r="20" spans="1:5" ht="15" x14ac:dyDescent="0.2">
      <c r="A20" s="72" t="s">
        <v>38</v>
      </c>
      <c r="B20" s="72"/>
      <c r="C20" s="71"/>
      <c r="D20" s="72" t="s">
        <v>38</v>
      </c>
      <c r="E20" s="72"/>
    </row>
    <row r="21" spans="1:5" ht="15" x14ac:dyDescent="0.2">
      <c r="A21" s="48" t="s">
        <v>21</v>
      </c>
      <c r="B21" s="49"/>
      <c r="C21" s="3"/>
      <c r="D21" s="48" t="s">
        <v>22</v>
      </c>
      <c r="E21" s="49"/>
    </row>
    <row r="22" spans="1:5" ht="15.75" thickBot="1" x14ac:dyDescent="0.25">
      <c r="A22" s="50" t="s">
        <v>15</v>
      </c>
      <c r="B22" s="51"/>
      <c r="C22" s="3"/>
      <c r="D22" s="50" t="s">
        <v>19</v>
      </c>
      <c r="E22" s="51"/>
    </row>
    <row r="23" spans="1:5" ht="14.25" thickTop="1" thickBot="1" x14ac:dyDescent="0.25">
      <c r="A23" s="5"/>
      <c r="B23" s="4"/>
      <c r="C23" s="4"/>
      <c r="D23" s="4"/>
      <c r="E23" s="6"/>
    </row>
    <row r="24" spans="1:5" ht="14.25" thickTop="1" thickBot="1" x14ac:dyDescent="0.25"/>
    <row r="25" spans="1:5" ht="13.5" thickTop="1" x14ac:dyDescent="0.2">
      <c r="B25" s="123" t="s">
        <v>79</v>
      </c>
      <c r="C25" s="124"/>
      <c r="D25" s="125"/>
    </row>
    <row r="26" spans="1:5" ht="12.75" customHeight="1" x14ac:dyDescent="0.2">
      <c r="B26" s="126" t="s">
        <v>80</v>
      </c>
      <c r="C26" s="127"/>
      <c r="D26" s="128"/>
    </row>
    <row r="27" spans="1:5" ht="13.5" thickBot="1" x14ac:dyDescent="0.25">
      <c r="B27" s="131" t="s">
        <v>81</v>
      </c>
      <c r="C27" s="129"/>
      <c r="D27" s="130"/>
    </row>
    <row r="28" spans="1:5" ht="14.25" thickTop="1" thickBot="1" x14ac:dyDescent="0.25"/>
    <row r="29" spans="1:5" ht="21.75" customHeight="1" thickTop="1" thickBot="1" x14ac:dyDescent="0.35">
      <c r="B29" s="79" t="s">
        <v>27</v>
      </c>
      <c r="C29" s="80"/>
      <c r="D29" s="81"/>
    </row>
    <row r="30" spans="1:5" ht="5.25" customHeight="1" thickTop="1" thickBot="1" x14ac:dyDescent="0.25">
      <c r="B30" s="5"/>
      <c r="C30" s="76"/>
      <c r="D30" s="6"/>
    </row>
    <row r="31" spans="1:5" ht="15.75" thickTop="1" x14ac:dyDescent="0.2">
      <c r="B31" s="82" t="s">
        <v>28</v>
      </c>
      <c r="C31" s="78"/>
      <c r="D31" s="85" t="s">
        <v>29</v>
      </c>
    </row>
    <row r="32" spans="1:5" ht="15" x14ac:dyDescent="0.2">
      <c r="B32" s="83" t="s">
        <v>30</v>
      </c>
      <c r="C32" s="76"/>
      <c r="D32" s="86" t="s">
        <v>31</v>
      </c>
    </row>
    <row r="33" spans="2:4" ht="15" x14ac:dyDescent="0.2">
      <c r="B33" s="83" t="s">
        <v>32</v>
      </c>
      <c r="C33" s="76"/>
      <c r="D33" s="86" t="s">
        <v>33</v>
      </c>
    </row>
    <row r="34" spans="2:4" ht="15" x14ac:dyDescent="0.2">
      <c r="B34" s="83" t="s">
        <v>34</v>
      </c>
      <c r="C34" s="76"/>
      <c r="D34" s="86" t="s">
        <v>35</v>
      </c>
    </row>
    <row r="35" spans="2:4" ht="15" x14ac:dyDescent="0.2">
      <c r="B35" s="84" t="s">
        <v>36</v>
      </c>
      <c r="C35" s="76"/>
      <c r="D35" s="87" t="s">
        <v>37</v>
      </c>
    </row>
    <row r="36" spans="2:4" ht="13.5" thickBot="1" x14ac:dyDescent="0.25">
      <c r="B36" s="5"/>
      <c r="C36" s="4"/>
      <c r="D36" s="6"/>
    </row>
    <row r="37" spans="2:4" ht="13.5" thickTop="1" x14ac:dyDescent="0.2"/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K26" sqref="K26"/>
    </sheetView>
  </sheetViews>
  <sheetFormatPr defaultRowHeight="12.75" x14ac:dyDescent="0.2"/>
  <cols>
    <col min="1" max="2" width="24.7109375" customWidth="1"/>
    <col min="3" max="3" width="2.7109375" customWidth="1"/>
    <col min="4" max="5" width="24.7109375" customWidth="1"/>
  </cols>
  <sheetData>
    <row r="1" spans="1:5" ht="21.75" thickTop="1" thickBot="1" x14ac:dyDescent="0.35">
      <c r="A1" s="60" t="s">
        <v>58</v>
      </c>
      <c r="B1" s="61"/>
      <c r="C1" s="61"/>
      <c r="D1" s="61"/>
      <c r="E1" s="62"/>
    </row>
    <row r="2" spans="1:5" ht="21.75" thickTop="1" thickBot="1" x14ac:dyDescent="0.35">
      <c r="A2" s="7" t="s">
        <v>0</v>
      </c>
      <c r="B2" s="39"/>
      <c r="C2" s="2"/>
      <c r="D2" s="38" t="s">
        <v>1</v>
      </c>
      <c r="E2" s="8"/>
    </row>
    <row r="3" spans="1:5" ht="15.75" thickTop="1" x14ac:dyDescent="0.2">
      <c r="A3" s="10" t="s">
        <v>9</v>
      </c>
      <c r="B3" s="20">
        <v>1000</v>
      </c>
      <c r="C3" s="3"/>
      <c r="D3" s="30" t="s">
        <v>8</v>
      </c>
      <c r="E3" s="9">
        <v>30</v>
      </c>
    </row>
    <row r="4" spans="1:5" ht="15.75" x14ac:dyDescent="0.25">
      <c r="A4" s="12" t="s">
        <v>2</v>
      </c>
      <c r="B4" s="21">
        <v>300</v>
      </c>
      <c r="C4" s="3"/>
      <c r="D4" s="31" t="s">
        <v>3</v>
      </c>
      <c r="E4" s="14">
        <v>7</v>
      </c>
    </row>
    <row r="5" spans="1:5" ht="15.75" x14ac:dyDescent="0.25">
      <c r="A5" s="11" t="s">
        <v>10</v>
      </c>
      <c r="B5" s="23">
        <v>0.85</v>
      </c>
      <c r="C5" s="3"/>
      <c r="D5" s="58" t="s">
        <v>11</v>
      </c>
      <c r="E5" s="59">
        <v>0.65</v>
      </c>
    </row>
    <row r="6" spans="1:5" ht="15.75" customHeight="1" x14ac:dyDescent="0.2">
      <c r="A6" s="10" t="s">
        <v>20</v>
      </c>
      <c r="B6" s="24">
        <v>30</v>
      </c>
      <c r="C6" s="3"/>
      <c r="D6" s="52"/>
      <c r="E6" s="53"/>
    </row>
    <row r="7" spans="1:5" ht="6" customHeight="1" thickBot="1" x14ac:dyDescent="0.25">
      <c r="A7" s="54"/>
      <c r="B7" s="55"/>
      <c r="C7" s="56"/>
      <c r="D7" s="55"/>
      <c r="E7" s="57"/>
    </row>
    <row r="8" spans="1:5" ht="14.25" thickTop="1" thickBot="1" x14ac:dyDescent="0.25"/>
    <row r="9" spans="1:5" ht="21.75" thickTop="1" thickBot="1" x14ac:dyDescent="0.35">
      <c r="A9" s="60" t="s">
        <v>26</v>
      </c>
      <c r="B9" s="61"/>
      <c r="C9" s="61"/>
      <c r="D9" s="61"/>
      <c r="E9" s="62"/>
    </row>
    <row r="10" spans="1:5" ht="21.75" thickTop="1" thickBot="1" x14ac:dyDescent="0.35">
      <c r="A10" s="7" t="s">
        <v>0</v>
      </c>
      <c r="B10" s="39"/>
      <c r="C10" s="2"/>
      <c r="D10" s="38" t="s">
        <v>1</v>
      </c>
      <c r="E10" s="8"/>
    </row>
    <row r="11" spans="1:5" ht="15.75" thickTop="1" x14ac:dyDescent="0.2">
      <c r="A11" s="15" t="s">
        <v>4</v>
      </c>
      <c r="B11" s="22">
        <v>1.3</v>
      </c>
      <c r="C11" s="3"/>
      <c r="D11" s="26" t="s">
        <v>5</v>
      </c>
      <c r="E11" s="32">
        <v>1.2333333333333334</v>
      </c>
    </row>
    <row r="12" spans="1:5" ht="15" x14ac:dyDescent="0.2">
      <c r="A12" s="15" t="s">
        <v>24</v>
      </c>
      <c r="B12" s="28">
        <v>1.6906214815540703</v>
      </c>
      <c r="C12" s="3"/>
      <c r="D12" s="26" t="s">
        <v>25</v>
      </c>
      <c r="E12" s="27">
        <v>1.7672102398590817</v>
      </c>
    </row>
    <row r="13" spans="1:5" ht="15.75" x14ac:dyDescent="0.25">
      <c r="A13" s="13" t="s">
        <v>6</v>
      </c>
      <c r="B13" s="73">
        <v>0.94918421170172074</v>
      </c>
      <c r="C13" s="3"/>
      <c r="D13" s="29" t="s">
        <v>7</v>
      </c>
      <c r="E13" s="74">
        <v>0.95614180886556654</v>
      </c>
    </row>
    <row r="14" spans="1:5" ht="13.5" thickBot="1" x14ac:dyDescent="0.25">
      <c r="A14" s="16"/>
      <c r="B14" s="17"/>
      <c r="C14" s="4"/>
      <c r="D14" s="4"/>
      <c r="E14" s="6"/>
    </row>
    <row r="15" spans="1:5" ht="13.5" thickTop="1" x14ac:dyDescent="0.2"/>
    <row r="17" spans="1:5" ht="20.25" x14ac:dyDescent="0.3">
      <c r="A17" s="63"/>
      <c r="B17" s="63"/>
      <c r="C17" s="64"/>
      <c r="D17" s="63"/>
      <c r="E17" s="63"/>
    </row>
    <row r="18" spans="1:5" ht="15" x14ac:dyDescent="0.2">
      <c r="A18" s="65"/>
      <c r="B18" s="66"/>
      <c r="C18" s="42"/>
      <c r="D18" s="65"/>
      <c r="E18" s="65"/>
    </row>
    <row r="19" spans="1:5" ht="15.75" x14ac:dyDescent="0.25">
      <c r="A19" s="67"/>
      <c r="B19" s="68"/>
      <c r="C19" s="42"/>
      <c r="D19" s="67"/>
      <c r="E19" s="67"/>
    </row>
    <row r="20" spans="1:5" ht="15.75" x14ac:dyDescent="0.25">
      <c r="A20" s="69"/>
      <c r="B20" s="70"/>
      <c r="C20" s="42"/>
      <c r="D20" s="69"/>
      <c r="E20" s="70"/>
    </row>
    <row r="21" spans="1:5" ht="15" x14ac:dyDescent="0.2">
      <c r="A21" s="65"/>
      <c r="B21" s="66"/>
      <c r="C21" s="42"/>
      <c r="D21" s="65"/>
      <c r="E21" s="65"/>
    </row>
    <row r="22" spans="1:5" ht="15" x14ac:dyDescent="0.2">
      <c r="A22" s="65"/>
      <c r="B22" s="65"/>
      <c r="C22" s="42"/>
      <c r="D22" s="65"/>
      <c r="E22" s="65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L13" sqref="L13"/>
    </sheetView>
  </sheetViews>
  <sheetFormatPr defaultRowHeight="12.75" x14ac:dyDescent="0.2"/>
  <sheetData>
    <row r="1" spans="1:10" ht="23.25" x14ac:dyDescent="0.2">
      <c r="A1" s="88" t="s">
        <v>57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">
      <c r="A2" s="89"/>
      <c r="B2" s="89"/>
      <c r="C2" s="89"/>
      <c r="D2" s="89"/>
      <c r="E2" s="89"/>
      <c r="F2" s="89"/>
      <c r="G2" s="89"/>
      <c r="H2" s="89"/>
      <c r="I2" s="89"/>
      <c r="J2" s="89"/>
    </row>
    <row r="3" spans="1:10" x14ac:dyDescent="0.2">
      <c r="A3" t="s">
        <v>40</v>
      </c>
    </row>
    <row r="4" spans="1:10" x14ac:dyDescent="0.2">
      <c r="A4" t="s">
        <v>72</v>
      </c>
    </row>
    <row r="5" spans="1:10" x14ac:dyDescent="0.2">
      <c r="A5" t="s">
        <v>76</v>
      </c>
    </row>
    <row r="6" spans="1:10" x14ac:dyDescent="0.2">
      <c r="A6" t="s">
        <v>77</v>
      </c>
    </row>
    <row r="7" spans="1:10" x14ac:dyDescent="0.2">
      <c r="A7" t="s">
        <v>78</v>
      </c>
    </row>
    <row r="9" spans="1:10" x14ac:dyDescent="0.2">
      <c r="A9" t="s">
        <v>41</v>
      </c>
    </row>
    <row r="10" spans="1:10" x14ac:dyDescent="0.2">
      <c r="A10" t="s">
        <v>42</v>
      </c>
    </row>
    <row r="11" spans="1:10" x14ac:dyDescent="0.2">
      <c r="A11" t="s">
        <v>43</v>
      </c>
    </row>
    <row r="12" spans="1:10" x14ac:dyDescent="0.2">
      <c r="A12" t="s">
        <v>44</v>
      </c>
    </row>
    <row r="14" spans="1:10" x14ac:dyDescent="0.2">
      <c r="A14" t="s">
        <v>73</v>
      </c>
    </row>
    <row r="15" spans="1:10" x14ac:dyDescent="0.2">
      <c r="A15" t="s">
        <v>74</v>
      </c>
    </row>
    <row r="16" spans="1:10" x14ac:dyDescent="0.2">
      <c r="A16" t="s">
        <v>75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selection activeCell="J63" sqref="J63"/>
    </sheetView>
  </sheetViews>
  <sheetFormatPr defaultRowHeight="12.75" x14ac:dyDescent="0.2"/>
  <cols>
    <col min="1" max="6" width="11.28515625" customWidth="1"/>
    <col min="7" max="7" width="13.5703125" customWidth="1"/>
    <col min="8" max="10" width="11.28515625" customWidth="1"/>
  </cols>
  <sheetData>
    <row r="1" spans="1:10" ht="23.25" x14ac:dyDescent="0.2">
      <c r="A1" s="90" t="s">
        <v>45</v>
      </c>
      <c r="B1" s="91"/>
      <c r="C1" s="91"/>
      <c r="D1" s="91"/>
      <c r="E1" s="91"/>
      <c r="F1" s="91"/>
      <c r="G1" s="91"/>
      <c r="H1" s="92"/>
      <c r="I1" s="92"/>
      <c r="J1" s="93"/>
    </row>
    <row r="2" spans="1:10" ht="13.5" thickBot="1" x14ac:dyDescent="0.25">
      <c r="A2" s="94"/>
      <c r="B2" s="95"/>
      <c r="C2" s="95"/>
      <c r="D2" s="95"/>
      <c r="E2" s="95"/>
      <c r="F2" s="95"/>
      <c r="G2" s="95"/>
      <c r="H2" s="96"/>
      <c r="I2" s="96"/>
      <c r="J2" s="97"/>
    </row>
    <row r="3" spans="1:10" ht="13.5" thickBot="1" x14ac:dyDescent="0.25">
      <c r="A3" s="98" t="s">
        <v>46</v>
      </c>
      <c r="B3" s="99" t="s">
        <v>47</v>
      </c>
      <c r="C3" s="99" t="s">
        <v>48</v>
      </c>
      <c r="D3" s="99" t="s">
        <v>49</v>
      </c>
      <c r="E3" s="99" t="s">
        <v>50</v>
      </c>
      <c r="F3" s="99" t="s">
        <v>51</v>
      </c>
      <c r="G3" s="99" t="s">
        <v>52</v>
      </c>
      <c r="H3" s="99" t="s">
        <v>53</v>
      </c>
      <c r="I3" s="99" t="s">
        <v>54</v>
      </c>
      <c r="J3" s="100" t="s">
        <v>55</v>
      </c>
    </row>
    <row r="4" spans="1:10" x14ac:dyDescent="0.2">
      <c r="A4" s="101">
        <v>1</v>
      </c>
      <c r="B4" s="102"/>
      <c r="C4" s="103"/>
      <c r="D4" s="104" t="str">
        <f xml:space="preserve"> IF(ISNUMBER(B4), LN(B4), "ln xPIc")</f>
        <v>ln xPIc</v>
      </c>
      <c r="E4" s="109" t="str">
        <f>IF(C4&gt; 0,LN(C4),"ln xPIp")</f>
        <v>ln xPIp</v>
      </c>
      <c r="F4" s="104" t="s">
        <v>56</v>
      </c>
      <c r="G4" s="104" t="s">
        <v>56</v>
      </c>
      <c r="H4" s="104" t="s">
        <v>56</v>
      </c>
      <c r="I4" s="104" t="s">
        <v>56</v>
      </c>
      <c r="J4" s="105" t="s">
        <v>56</v>
      </c>
    </row>
    <row r="5" spans="1:10" x14ac:dyDescent="0.2">
      <c r="A5" s="106">
        <v>2</v>
      </c>
      <c r="B5" s="107"/>
      <c r="C5" s="108"/>
      <c r="D5" s="109" t="str">
        <f t="shared" ref="D5:D58" si="0" xml:space="preserve"> IF(ISNUMBER(B5), LN(B5), "ln xPIc")</f>
        <v>ln xPIc</v>
      </c>
      <c r="E5" s="109" t="str">
        <f>IF(C5&gt; 0,LN(C5),"ln xPIp")</f>
        <v>ln xPIp</v>
      </c>
      <c r="F5" s="110" t="str">
        <f xml:space="preserve"> IF(C5 &gt; 0, SUMSQ($E$4:E5), "SumIi^2")</f>
        <v>SumIi^2</v>
      </c>
      <c r="G5" s="110" t="str">
        <f>IF(C5 &gt; 0,-(SUM($E$4:E5))*D5*2,"- 2Ak * SumIi")</f>
        <v>- 2Ak * SumIi</v>
      </c>
      <c r="H5" s="110" t="str">
        <f xml:space="preserve"> IF(C5 &gt; 0, A5 * D5^2, "k*Ak^2")</f>
        <v>k*Ak^2</v>
      </c>
      <c r="I5" s="110" t="str">
        <f xml:space="preserve"> IF(C5 &gt; 0, SUM(F5:H5), "Variation(k)")</f>
        <v>Variation(k)</v>
      </c>
      <c r="J5" s="111" t="str">
        <f xml:space="preserve"> IF(C5 &gt; 0, (I5 / (A5 - 1))^0.5, "Std Dev (k)")</f>
        <v>Std Dev (k)</v>
      </c>
    </row>
    <row r="6" spans="1:10" x14ac:dyDescent="0.2">
      <c r="A6" s="106">
        <v>3</v>
      </c>
      <c r="B6" s="107"/>
      <c r="C6" s="108"/>
      <c r="D6" s="109" t="str">
        <f t="shared" si="0"/>
        <v>ln xPIc</v>
      </c>
      <c r="E6" s="109" t="str">
        <f t="shared" ref="E6:E63" si="1">IF(C6&gt; 0,LN(C6),"ln xPIp")</f>
        <v>ln xPIp</v>
      </c>
      <c r="F6" s="110" t="str">
        <f xml:space="preserve"> IF(C6 &gt; 0, SUMSQ($E$4:E6), "SumIi^2")</f>
        <v>SumIi^2</v>
      </c>
      <c r="G6" s="110" t="str">
        <f>IF(C6 &gt; 0,-(SUM($E$4:E6))*D6*2,"- 2Ak * SumIi")</f>
        <v>- 2Ak * SumIi</v>
      </c>
      <c r="H6" s="110" t="str">
        <f t="shared" ref="H6:H63" si="2" xml:space="preserve"> IF(C6 &gt; 0, A6 * D6^2, "k*Ak^2")</f>
        <v>k*Ak^2</v>
      </c>
      <c r="I6" s="110" t="str">
        <f t="shared" ref="I6:I63" si="3" xml:space="preserve"> IF(C6 &gt; 0, SUM(F6:H6), "Variation(k)")</f>
        <v>Variation(k)</v>
      </c>
      <c r="J6" s="111" t="str">
        <f t="shared" ref="J6:J63" si="4" xml:space="preserve"> IF(C6 &gt; 0, (I6 / (A6 - 1))^0.5, "Std Dev (k)")</f>
        <v>Std Dev (k)</v>
      </c>
    </row>
    <row r="7" spans="1:10" x14ac:dyDescent="0.2">
      <c r="A7" s="106">
        <v>4</v>
      </c>
      <c r="B7" s="107"/>
      <c r="C7" s="108"/>
      <c r="D7" s="109" t="str">
        <f t="shared" si="0"/>
        <v>ln xPIc</v>
      </c>
      <c r="E7" s="109" t="str">
        <f t="shared" si="1"/>
        <v>ln xPIp</v>
      </c>
      <c r="F7" s="110" t="str">
        <f xml:space="preserve"> IF(C7 &gt; 0, SUMSQ($E$4:E7), "SumIi^2")</f>
        <v>SumIi^2</v>
      </c>
      <c r="G7" s="110" t="str">
        <f>IF(C7 &gt; 0,-(SUM($E$4:E7))*D7*2,"- 2Ak * SumIi")</f>
        <v>- 2Ak * SumIi</v>
      </c>
      <c r="H7" s="110" t="str">
        <f t="shared" si="2"/>
        <v>k*Ak^2</v>
      </c>
      <c r="I7" s="110" t="str">
        <f t="shared" si="3"/>
        <v>Variation(k)</v>
      </c>
      <c r="J7" s="111" t="str">
        <f t="shared" si="4"/>
        <v>Std Dev (k)</v>
      </c>
    </row>
    <row r="8" spans="1:10" x14ac:dyDescent="0.2">
      <c r="A8" s="106">
        <v>5</v>
      </c>
      <c r="B8" s="107"/>
      <c r="C8" s="108"/>
      <c r="D8" s="109" t="str">
        <f t="shared" si="0"/>
        <v>ln xPIc</v>
      </c>
      <c r="E8" s="109" t="str">
        <f t="shared" si="1"/>
        <v>ln xPIp</v>
      </c>
      <c r="F8" s="110" t="str">
        <f xml:space="preserve"> IF(C8 &gt; 0, SUMSQ($E$4:E8), "SumIi^2")</f>
        <v>SumIi^2</v>
      </c>
      <c r="G8" s="110" t="str">
        <f>IF(C8 &gt; 0,-(SUM($E$4:E8))*D8*2,"- 2Ak * SumIi")</f>
        <v>- 2Ak * SumIi</v>
      </c>
      <c r="H8" s="110" t="str">
        <f xml:space="preserve"> IF(C8 &gt; 0, A8 * D8^2, "k*Ak^2")</f>
        <v>k*Ak^2</v>
      </c>
      <c r="I8" s="110" t="str">
        <f t="shared" si="3"/>
        <v>Variation(k)</v>
      </c>
      <c r="J8" s="111" t="str">
        <f t="shared" si="4"/>
        <v>Std Dev (k)</v>
      </c>
    </row>
    <row r="9" spans="1:10" x14ac:dyDescent="0.2">
      <c r="A9" s="106">
        <v>6</v>
      </c>
      <c r="B9" s="107"/>
      <c r="C9" s="108"/>
      <c r="D9" s="109" t="str">
        <f t="shared" si="0"/>
        <v>ln xPIc</v>
      </c>
      <c r="E9" s="109" t="str">
        <f t="shared" si="1"/>
        <v>ln xPIp</v>
      </c>
      <c r="F9" s="110" t="str">
        <f xml:space="preserve"> IF(C9 &gt; 0, SUMSQ($E$4:E9), "SumIi^2")</f>
        <v>SumIi^2</v>
      </c>
      <c r="G9" s="110" t="str">
        <f>IF(C9 &gt; 0,-(SUM($E$4:E9))*D9*2,"- 2Ak * SumIi")</f>
        <v>- 2Ak * SumIi</v>
      </c>
      <c r="H9" s="110" t="str">
        <f t="shared" si="2"/>
        <v>k*Ak^2</v>
      </c>
      <c r="I9" s="110" t="str">
        <f t="shared" si="3"/>
        <v>Variation(k)</v>
      </c>
      <c r="J9" s="111" t="str">
        <f t="shared" si="4"/>
        <v>Std Dev (k)</v>
      </c>
    </row>
    <row r="10" spans="1:10" x14ac:dyDescent="0.2">
      <c r="A10" s="106">
        <v>7</v>
      </c>
      <c r="B10" s="107"/>
      <c r="C10" s="108"/>
      <c r="D10" s="109" t="str">
        <f t="shared" si="0"/>
        <v>ln xPIc</v>
      </c>
      <c r="E10" s="109" t="str">
        <f t="shared" si="1"/>
        <v>ln xPIp</v>
      </c>
      <c r="F10" s="110" t="str">
        <f xml:space="preserve"> IF(C10 &gt; 0, SUMSQ($E$4:E10), "SumIi^2")</f>
        <v>SumIi^2</v>
      </c>
      <c r="G10" s="110" t="str">
        <f>IF(C10 &gt; 0,-(SUM($E$4:E10))*D10*2,"- 2Ak * SumIi")</f>
        <v>- 2Ak * SumIi</v>
      </c>
      <c r="H10" s="110" t="str">
        <f t="shared" si="2"/>
        <v>k*Ak^2</v>
      </c>
      <c r="I10" s="110" t="str">
        <f t="shared" si="3"/>
        <v>Variation(k)</v>
      </c>
      <c r="J10" s="111" t="str">
        <f t="shared" si="4"/>
        <v>Std Dev (k)</v>
      </c>
    </row>
    <row r="11" spans="1:10" x14ac:dyDescent="0.2">
      <c r="A11" s="106">
        <v>8</v>
      </c>
      <c r="B11" s="107"/>
      <c r="C11" s="108"/>
      <c r="D11" s="109" t="str">
        <f t="shared" si="0"/>
        <v>ln xPIc</v>
      </c>
      <c r="E11" s="109" t="str">
        <f t="shared" si="1"/>
        <v>ln xPIp</v>
      </c>
      <c r="F11" s="110" t="str">
        <f xml:space="preserve"> IF(C11 &gt; 0, SUMSQ($E$4:E11), "SumIi^2")</f>
        <v>SumIi^2</v>
      </c>
      <c r="G11" s="110" t="str">
        <f>IF(C11 &gt; 0,-(SUM($E$4:E11))*D11*2,"- 2Ak * SumIi")</f>
        <v>- 2Ak * SumIi</v>
      </c>
      <c r="H11" s="110" t="str">
        <f t="shared" si="2"/>
        <v>k*Ak^2</v>
      </c>
      <c r="I11" s="110" t="str">
        <f t="shared" si="3"/>
        <v>Variation(k)</v>
      </c>
      <c r="J11" s="111" t="str">
        <f t="shared" si="4"/>
        <v>Std Dev (k)</v>
      </c>
    </row>
    <row r="12" spans="1:10" x14ac:dyDescent="0.2">
      <c r="A12" s="106">
        <v>9</v>
      </c>
      <c r="B12" s="107"/>
      <c r="C12" s="108"/>
      <c r="D12" s="109" t="str">
        <f t="shared" si="0"/>
        <v>ln xPIc</v>
      </c>
      <c r="E12" s="109" t="str">
        <f t="shared" si="1"/>
        <v>ln xPIp</v>
      </c>
      <c r="F12" s="110" t="str">
        <f xml:space="preserve"> IF(C12 &gt; 0, SUMSQ($E$4:E12), "SumIi^2")</f>
        <v>SumIi^2</v>
      </c>
      <c r="G12" s="110" t="str">
        <f>IF(C12 &gt; 0,-(SUM($E$4:E12))*D12*2,"- 2Ak * SumIi")</f>
        <v>- 2Ak * SumIi</v>
      </c>
      <c r="H12" s="110" t="str">
        <f t="shared" si="2"/>
        <v>k*Ak^2</v>
      </c>
      <c r="I12" s="110" t="str">
        <f t="shared" si="3"/>
        <v>Variation(k)</v>
      </c>
      <c r="J12" s="111" t="str">
        <f t="shared" si="4"/>
        <v>Std Dev (k)</v>
      </c>
    </row>
    <row r="13" spans="1:10" x14ac:dyDescent="0.2">
      <c r="A13" s="106">
        <v>10</v>
      </c>
      <c r="B13" s="107"/>
      <c r="C13" s="108"/>
      <c r="D13" s="109" t="str">
        <f t="shared" si="0"/>
        <v>ln xPIc</v>
      </c>
      <c r="E13" s="109" t="str">
        <f t="shared" si="1"/>
        <v>ln xPIp</v>
      </c>
      <c r="F13" s="110" t="str">
        <f xml:space="preserve"> IF(C13 &gt; 0, SUMSQ($E$4:E13), "SumIi^2")</f>
        <v>SumIi^2</v>
      </c>
      <c r="G13" s="110" t="str">
        <f>IF(C13 &gt; 0,-(SUM($E$4:E13))*D13*2,"- 2Ak * SumIi")</f>
        <v>- 2Ak * SumIi</v>
      </c>
      <c r="H13" s="110" t="str">
        <f t="shared" si="2"/>
        <v>k*Ak^2</v>
      </c>
      <c r="I13" s="110" t="str">
        <f t="shared" si="3"/>
        <v>Variation(k)</v>
      </c>
      <c r="J13" s="111" t="str">
        <f t="shared" si="4"/>
        <v>Std Dev (k)</v>
      </c>
    </row>
    <row r="14" spans="1:10" x14ac:dyDescent="0.2">
      <c r="A14" s="106">
        <v>11</v>
      </c>
      <c r="B14" s="107"/>
      <c r="C14" s="108"/>
      <c r="D14" s="109" t="str">
        <f t="shared" si="0"/>
        <v>ln xPIc</v>
      </c>
      <c r="E14" s="109" t="str">
        <f t="shared" si="1"/>
        <v>ln xPIp</v>
      </c>
      <c r="F14" s="110" t="str">
        <f xml:space="preserve"> IF(C14 &gt; 0, SUMSQ($E$4:E14), "SumIi^2")</f>
        <v>SumIi^2</v>
      </c>
      <c r="G14" s="110" t="str">
        <f>IF(C14 &gt; 0,-(SUM($E$4:E14))*D14*2,"- 2Ak * SumIi")</f>
        <v>- 2Ak * SumIi</v>
      </c>
      <c r="H14" s="110" t="str">
        <f t="shared" si="2"/>
        <v>k*Ak^2</v>
      </c>
      <c r="I14" s="110" t="str">
        <f t="shared" si="3"/>
        <v>Variation(k)</v>
      </c>
      <c r="J14" s="111" t="str">
        <f t="shared" si="4"/>
        <v>Std Dev (k)</v>
      </c>
    </row>
    <row r="15" spans="1:10" x14ac:dyDescent="0.2">
      <c r="A15" s="106">
        <v>12</v>
      </c>
      <c r="B15" s="107"/>
      <c r="C15" s="108"/>
      <c r="D15" s="109" t="str">
        <f t="shared" si="0"/>
        <v>ln xPIc</v>
      </c>
      <c r="E15" s="109" t="str">
        <f t="shared" si="1"/>
        <v>ln xPIp</v>
      </c>
      <c r="F15" s="110" t="str">
        <f xml:space="preserve"> IF(C15 &gt; 0, SUMSQ($E$4:E15), "SumIi^2")</f>
        <v>SumIi^2</v>
      </c>
      <c r="G15" s="110" t="str">
        <f>IF(C15 &gt; 0,-(SUM($E$4:E15))*D15*2,"- 2Ak * SumIi")</f>
        <v>- 2Ak * SumIi</v>
      </c>
      <c r="H15" s="110" t="str">
        <f t="shared" si="2"/>
        <v>k*Ak^2</v>
      </c>
      <c r="I15" s="110" t="str">
        <f t="shared" si="3"/>
        <v>Variation(k)</v>
      </c>
      <c r="J15" s="111" t="str">
        <f t="shared" si="4"/>
        <v>Std Dev (k)</v>
      </c>
    </row>
    <row r="16" spans="1:10" x14ac:dyDescent="0.2">
      <c r="A16" s="106">
        <v>13</v>
      </c>
      <c r="B16" s="107"/>
      <c r="C16" s="108"/>
      <c r="D16" s="109" t="str">
        <f t="shared" si="0"/>
        <v>ln xPIc</v>
      </c>
      <c r="E16" s="109" t="str">
        <f t="shared" si="1"/>
        <v>ln xPIp</v>
      </c>
      <c r="F16" s="110" t="str">
        <f xml:space="preserve"> IF(C16 &gt; 0, SUMSQ($E$4:E16), "SumIi^2")</f>
        <v>SumIi^2</v>
      </c>
      <c r="G16" s="110" t="str">
        <f>IF(C16 &gt; 0,-(SUM($E$4:E16))*D16*2,"- 2Ak * SumIi")</f>
        <v>- 2Ak * SumIi</v>
      </c>
      <c r="H16" s="110" t="str">
        <f t="shared" si="2"/>
        <v>k*Ak^2</v>
      </c>
      <c r="I16" s="110" t="str">
        <f t="shared" si="3"/>
        <v>Variation(k)</v>
      </c>
      <c r="J16" s="111" t="str">
        <f t="shared" si="4"/>
        <v>Std Dev (k)</v>
      </c>
    </row>
    <row r="17" spans="1:10" x14ac:dyDescent="0.2">
      <c r="A17" s="106">
        <v>14</v>
      </c>
      <c r="B17" s="107"/>
      <c r="C17" s="108"/>
      <c r="D17" s="109" t="str">
        <f t="shared" si="0"/>
        <v>ln xPIc</v>
      </c>
      <c r="E17" s="109" t="str">
        <f t="shared" si="1"/>
        <v>ln xPIp</v>
      </c>
      <c r="F17" s="110" t="str">
        <f xml:space="preserve"> IF(C17 &gt; 0, SUMSQ($E$4:E17), "SumIi^2")</f>
        <v>SumIi^2</v>
      </c>
      <c r="G17" s="110" t="str">
        <f>IF(C17 &gt; 0,-(SUM($E$4:E17))*D17*2,"- 2Ak * SumIi")</f>
        <v>- 2Ak * SumIi</v>
      </c>
      <c r="H17" s="110" t="str">
        <f t="shared" si="2"/>
        <v>k*Ak^2</v>
      </c>
      <c r="I17" s="110" t="str">
        <f t="shared" si="3"/>
        <v>Variation(k)</v>
      </c>
      <c r="J17" s="111" t="str">
        <f t="shared" si="4"/>
        <v>Std Dev (k)</v>
      </c>
    </row>
    <row r="18" spans="1:10" x14ac:dyDescent="0.2">
      <c r="A18" s="106">
        <v>15</v>
      </c>
      <c r="B18" s="107"/>
      <c r="C18" s="108"/>
      <c r="D18" s="109" t="str">
        <f t="shared" si="0"/>
        <v>ln xPIc</v>
      </c>
      <c r="E18" s="109" t="str">
        <f t="shared" si="1"/>
        <v>ln xPIp</v>
      </c>
      <c r="F18" s="110" t="str">
        <f xml:space="preserve"> IF(C18 &gt; 0, SUMSQ($E$4:E18), "SumIi^2")</f>
        <v>SumIi^2</v>
      </c>
      <c r="G18" s="110" t="str">
        <f>IF(C18 &gt; 0,-(SUM($E$4:E18))*D18*2,"- 2Ak * SumIi")</f>
        <v>- 2Ak * SumIi</v>
      </c>
      <c r="H18" s="110" t="str">
        <f t="shared" si="2"/>
        <v>k*Ak^2</v>
      </c>
      <c r="I18" s="110" t="str">
        <f t="shared" si="3"/>
        <v>Variation(k)</v>
      </c>
      <c r="J18" s="111" t="str">
        <f t="shared" si="4"/>
        <v>Std Dev (k)</v>
      </c>
    </row>
    <row r="19" spans="1:10" x14ac:dyDescent="0.2">
      <c r="A19" s="106">
        <v>16</v>
      </c>
      <c r="B19" s="107"/>
      <c r="C19" s="108"/>
      <c r="D19" s="109" t="str">
        <f t="shared" si="0"/>
        <v>ln xPIc</v>
      </c>
      <c r="E19" s="109" t="str">
        <f t="shared" si="1"/>
        <v>ln xPIp</v>
      </c>
      <c r="F19" s="110" t="str">
        <f xml:space="preserve"> IF(C19 &gt; 0, SUMSQ($E$4:E19), "SumIi^2")</f>
        <v>SumIi^2</v>
      </c>
      <c r="G19" s="110" t="str">
        <f>IF(C19 &gt; 0,-(SUM($E$4:E19))*D19*2,"- 2Ak * SumIi")</f>
        <v>- 2Ak * SumIi</v>
      </c>
      <c r="H19" s="110" t="str">
        <f t="shared" si="2"/>
        <v>k*Ak^2</v>
      </c>
      <c r="I19" s="110" t="str">
        <f t="shared" si="3"/>
        <v>Variation(k)</v>
      </c>
      <c r="J19" s="111" t="str">
        <f t="shared" si="4"/>
        <v>Std Dev (k)</v>
      </c>
    </row>
    <row r="20" spans="1:10" x14ac:dyDescent="0.2">
      <c r="A20" s="106">
        <v>17</v>
      </c>
      <c r="B20" s="107"/>
      <c r="C20" s="108"/>
      <c r="D20" s="109" t="str">
        <f t="shared" si="0"/>
        <v>ln xPIc</v>
      </c>
      <c r="E20" s="109" t="str">
        <f t="shared" si="1"/>
        <v>ln xPIp</v>
      </c>
      <c r="F20" s="110" t="str">
        <f xml:space="preserve"> IF(C20 &gt; 0, SUMSQ($E$4:E20), "SumIi^2")</f>
        <v>SumIi^2</v>
      </c>
      <c r="G20" s="110" t="str">
        <f>IF(C20 &gt; 0,-(SUM($E$4:E20))*D20*2,"- 2Ak * SumIi")</f>
        <v>- 2Ak * SumIi</v>
      </c>
      <c r="H20" s="110" t="str">
        <f t="shared" si="2"/>
        <v>k*Ak^2</v>
      </c>
      <c r="I20" s="110" t="str">
        <f t="shared" si="3"/>
        <v>Variation(k)</v>
      </c>
      <c r="J20" s="111" t="str">
        <f t="shared" si="4"/>
        <v>Std Dev (k)</v>
      </c>
    </row>
    <row r="21" spans="1:10" x14ac:dyDescent="0.2">
      <c r="A21" s="106">
        <v>18</v>
      </c>
      <c r="B21" s="107"/>
      <c r="C21" s="108"/>
      <c r="D21" s="109" t="str">
        <f t="shared" si="0"/>
        <v>ln xPIc</v>
      </c>
      <c r="E21" s="109" t="str">
        <f t="shared" si="1"/>
        <v>ln xPIp</v>
      </c>
      <c r="F21" s="110" t="str">
        <f xml:space="preserve"> IF(C21 &gt; 0, SUMSQ($E$4:E21), "SumIi^2")</f>
        <v>SumIi^2</v>
      </c>
      <c r="G21" s="110" t="str">
        <f>IF(C21 &gt; 0,-(SUM($E$4:E21))*D21*2,"- 2Ak * SumIi")</f>
        <v>- 2Ak * SumIi</v>
      </c>
      <c r="H21" s="110" t="str">
        <f t="shared" si="2"/>
        <v>k*Ak^2</v>
      </c>
      <c r="I21" s="110" t="str">
        <f t="shared" si="3"/>
        <v>Variation(k)</v>
      </c>
      <c r="J21" s="111" t="str">
        <f t="shared" si="4"/>
        <v>Std Dev (k)</v>
      </c>
    </row>
    <row r="22" spans="1:10" x14ac:dyDescent="0.2">
      <c r="A22" s="106">
        <v>19</v>
      </c>
      <c r="B22" s="107"/>
      <c r="C22" s="108"/>
      <c r="D22" s="109" t="str">
        <f t="shared" si="0"/>
        <v>ln xPIc</v>
      </c>
      <c r="E22" s="109" t="str">
        <f t="shared" si="1"/>
        <v>ln xPIp</v>
      </c>
      <c r="F22" s="110" t="str">
        <f xml:space="preserve"> IF(C22 &gt; 0, SUMSQ($E$4:E22), "SumIi^2")</f>
        <v>SumIi^2</v>
      </c>
      <c r="G22" s="110" t="str">
        <f>IF(C22 &gt; 0,-(SUM($E$4:E22))*D22*2,"- 2Ak * SumIi")</f>
        <v>- 2Ak * SumIi</v>
      </c>
      <c r="H22" s="110" t="str">
        <f t="shared" si="2"/>
        <v>k*Ak^2</v>
      </c>
      <c r="I22" s="110" t="str">
        <f t="shared" si="3"/>
        <v>Variation(k)</v>
      </c>
      <c r="J22" s="111" t="str">
        <f t="shared" si="4"/>
        <v>Std Dev (k)</v>
      </c>
    </row>
    <row r="23" spans="1:10" x14ac:dyDescent="0.2">
      <c r="A23" s="106">
        <v>20</v>
      </c>
      <c r="B23" s="107"/>
      <c r="C23" s="108"/>
      <c r="D23" s="109" t="str">
        <f t="shared" si="0"/>
        <v>ln xPIc</v>
      </c>
      <c r="E23" s="109" t="str">
        <f t="shared" si="1"/>
        <v>ln xPIp</v>
      </c>
      <c r="F23" s="110" t="str">
        <f xml:space="preserve"> IF(C23 &gt; 0, SUMSQ($E$4:E23), "SumIi^2")</f>
        <v>SumIi^2</v>
      </c>
      <c r="G23" s="110" t="str">
        <f>IF(C23 &gt; 0,-(SUM($E$4:E23))*D23*2,"- 2Ak * SumIi")</f>
        <v>- 2Ak * SumIi</v>
      </c>
      <c r="H23" s="110" t="str">
        <f t="shared" si="2"/>
        <v>k*Ak^2</v>
      </c>
      <c r="I23" s="110" t="str">
        <f t="shared" si="3"/>
        <v>Variation(k)</v>
      </c>
      <c r="J23" s="111" t="str">
        <f t="shared" si="4"/>
        <v>Std Dev (k)</v>
      </c>
    </row>
    <row r="24" spans="1:10" x14ac:dyDescent="0.2">
      <c r="A24" s="106">
        <v>21</v>
      </c>
      <c r="B24" s="107"/>
      <c r="C24" s="108"/>
      <c r="D24" s="109" t="str">
        <f t="shared" si="0"/>
        <v>ln xPIc</v>
      </c>
      <c r="E24" s="109" t="str">
        <f t="shared" si="1"/>
        <v>ln xPIp</v>
      </c>
      <c r="F24" s="110" t="str">
        <f xml:space="preserve"> IF(C24 &gt; 0, SUMSQ($E$4:E24), "SumIi^2")</f>
        <v>SumIi^2</v>
      </c>
      <c r="G24" s="110" t="str">
        <f>IF(C24 &gt; 0,-(SUM($E$4:E24))*D24*2,"- 2Ak * SumIi")</f>
        <v>- 2Ak * SumIi</v>
      </c>
      <c r="H24" s="110" t="str">
        <f t="shared" si="2"/>
        <v>k*Ak^2</v>
      </c>
      <c r="I24" s="110" t="str">
        <f t="shared" si="3"/>
        <v>Variation(k)</v>
      </c>
      <c r="J24" s="111" t="str">
        <f t="shared" si="4"/>
        <v>Std Dev (k)</v>
      </c>
    </row>
    <row r="25" spans="1:10" x14ac:dyDescent="0.2">
      <c r="A25" s="106">
        <v>22</v>
      </c>
      <c r="B25" s="107"/>
      <c r="C25" s="108"/>
      <c r="D25" s="109" t="str">
        <f t="shared" si="0"/>
        <v>ln xPIc</v>
      </c>
      <c r="E25" s="109" t="str">
        <f t="shared" si="1"/>
        <v>ln xPIp</v>
      </c>
      <c r="F25" s="110" t="str">
        <f xml:space="preserve"> IF(C25 &gt; 0, SUMSQ($E$4:E25), "SumIi^2")</f>
        <v>SumIi^2</v>
      </c>
      <c r="G25" s="110" t="str">
        <f>IF(C25 &gt; 0,-(SUM($E$4:E25))*D25*2,"- 2Ak * SumIi")</f>
        <v>- 2Ak * SumIi</v>
      </c>
      <c r="H25" s="110" t="str">
        <f t="shared" si="2"/>
        <v>k*Ak^2</v>
      </c>
      <c r="I25" s="110" t="str">
        <f t="shared" si="3"/>
        <v>Variation(k)</v>
      </c>
      <c r="J25" s="111" t="str">
        <f t="shared" si="4"/>
        <v>Std Dev (k)</v>
      </c>
    </row>
    <row r="26" spans="1:10" x14ac:dyDescent="0.2">
      <c r="A26" s="106">
        <v>23</v>
      </c>
      <c r="B26" s="107"/>
      <c r="C26" s="108"/>
      <c r="D26" s="109" t="str">
        <f t="shared" si="0"/>
        <v>ln xPIc</v>
      </c>
      <c r="E26" s="109" t="str">
        <f t="shared" si="1"/>
        <v>ln xPIp</v>
      </c>
      <c r="F26" s="110" t="str">
        <f xml:space="preserve"> IF(C26 &gt; 0, SUMSQ($E$4:E26), "SumIi^2")</f>
        <v>SumIi^2</v>
      </c>
      <c r="G26" s="110" t="str">
        <f>IF(C26 &gt; 0,-(SUM($E$4:E26))*D26*2,"- 2Ak * SumIi")</f>
        <v>- 2Ak * SumIi</v>
      </c>
      <c r="H26" s="110" t="str">
        <f t="shared" si="2"/>
        <v>k*Ak^2</v>
      </c>
      <c r="I26" s="110" t="str">
        <f t="shared" si="3"/>
        <v>Variation(k)</v>
      </c>
      <c r="J26" s="111" t="str">
        <f t="shared" si="4"/>
        <v>Std Dev (k)</v>
      </c>
    </row>
    <row r="27" spans="1:10" x14ac:dyDescent="0.2">
      <c r="A27" s="106">
        <v>24</v>
      </c>
      <c r="B27" s="107"/>
      <c r="C27" s="108"/>
      <c r="D27" s="109" t="str">
        <f t="shared" si="0"/>
        <v>ln xPIc</v>
      </c>
      <c r="E27" s="109" t="str">
        <f t="shared" si="1"/>
        <v>ln xPIp</v>
      </c>
      <c r="F27" s="110" t="str">
        <f xml:space="preserve"> IF(C27 &gt; 0, SUMSQ($E$4:E27), "SumIi^2")</f>
        <v>SumIi^2</v>
      </c>
      <c r="G27" s="110" t="str">
        <f>IF(C27 &gt; 0,-(SUM($E$4:E27))*D27*2,"- 2Ak * SumIi")</f>
        <v>- 2Ak * SumIi</v>
      </c>
      <c r="H27" s="110" t="str">
        <f t="shared" si="2"/>
        <v>k*Ak^2</v>
      </c>
      <c r="I27" s="110" t="str">
        <f t="shared" si="3"/>
        <v>Variation(k)</v>
      </c>
      <c r="J27" s="111" t="str">
        <f t="shared" si="4"/>
        <v>Std Dev (k)</v>
      </c>
    </row>
    <row r="28" spans="1:10" x14ac:dyDescent="0.2">
      <c r="A28" s="106">
        <f xml:space="preserve"> A27 + 1</f>
        <v>25</v>
      </c>
      <c r="B28" s="107"/>
      <c r="C28" s="108"/>
      <c r="D28" s="109" t="str">
        <f t="shared" si="0"/>
        <v>ln xPIc</v>
      </c>
      <c r="E28" s="109" t="str">
        <f t="shared" si="1"/>
        <v>ln xPIp</v>
      </c>
      <c r="F28" s="110" t="str">
        <f xml:space="preserve"> IF(C28 &gt; 0, SUMSQ($E$4:E28), "SumIi^2")</f>
        <v>SumIi^2</v>
      </c>
      <c r="G28" s="110" t="str">
        <f>IF(C28 &gt; 0,-(SUM($E$4:E28))*D28*2,"- 2Ak * SumIi")</f>
        <v>- 2Ak * SumIi</v>
      </c>
      <c r="H28" s="110" t="str">
        <f t="shared" si="2"/>
        <v>k*Ak^2</v>
      </c>
      <c r="I28" s="110" t="str">
        <f t="shared" si="3"/>
        <v>Variation(k)</v>
      </c>
      <c r="J28" s="111" t="str">
        <f t="shared" si="4"/>
        <v>Std Dev (k)</v>
      </c>
    </row>
    <row r="29" spans="1:10" x14ac:dyDescent="0.2">
      <c r="A29" s="106">
        <f t="shared" ref="A29:A58" si="5" xml:space="preserve"> A28 + 1</f>
        <v>26</v>
      </c>
      <c r="B29" s="107"/>
      <c r="C29" s="108"/>
      <c r="D29" s="109" t="str">
        <f t="shared" si="0"/>
        <v>ln xPIc</v>
      </c>
      <c r="E29" s="109" t="str">
        <f t="shared" si="1"/>
        <v>ln xPIp</v>
      </c>
      <c r="F29" s="110" t="str">
        <f xml:space="preserve"> IF(C29 &gt; 0, SUMSQ($E$4:E29), "SumIi^2")</f>
        <v>SumIi^2</v>
      </c>
      <c r="G29" s="110" t="str">
        <f>IF(C29 &gt; 0,-(SUM($E$4:E29))*D29*2,"- 2Ak * SumIi")</f>
        <v>- 2Ak * SumIi</v>
      </c>
      <c r="H29" s="110" t="str">
        <f t="shared" si="2"/>
        <v>k*Ak^2</v>
      </c>
      <c r="I29" s="110" t="str">
        <f t="shared" si="3"/>
        <v>Variation(k)</v>
      </c>
      <c r="J29" s="111" t="str">
        <f t="shared" si="4"/>
        <v>Std Dev (k)</v>
      </c>
    </row>
    <row r="30" spans="1:10" x14ac:dyDescent="0.2">
      <c r="A30" s="106">
        <f t="shared" si="5"/>
        <v>27</v>
      </c>
      <c r="B30" s="107"/>
      <c r="C30" s="108"/>
      <c r="D30" s="109" t="str">
        <f t="shared" si="0"/>
        <v>ln xPIc</v>
      </c>
      <c r="E30" s="109" t="str">
        <f t="shared" si="1"/>
        <v>ln xPIp</v>
      </c>
      <c r="F30" s="110" t="str">
        <f xml:space="preserve"> IF(C30 &gt; 0, SUMSQ($E$4:E30), "SumIi^2")</f>
        <v>SumIi^2</v>
      </c>
      <c r="G30" s="110" t="str">
        <f>IF(C30 &gt; 0,-(SUM($E$4:E30))*D30*2,"- 2Ak * SumIi")</f>
        <v>- 2Ak * SumIi</v>
      </c>
      <c r="H30" s="110" t="str">
        <f t="shared" si="2"/>
        <v>k*Ak^2</v>
      </c>
      <c r="I30" s="110" t="str">
        <f t="shared" si="3"/>
        <v>Variation(k)</v>
      </c>
      <c r="J30" s="111" t="str">
        <f t="shared" si="4"/>
        <v>Std Dev (k)</v>
      </c>
    </row>
    <row r="31" spans="1:10" x14ac:dyDescent="0.2">
      <c r="A31" s="106">
        <f t="shared" si="5"/>
        <v>28</v>
      </c>
      <c r="B31" s="107"/>
      <c r="C31" s="108"/>
      <c r="D31" s="109" t="str">
        <f t="shared" si="0"/>
        <v>ln xPIc</v>
      </c>
      <c r="E31" s="109" t="str">
        <f t="shared" si="1"/>
        <v>ln xPIp</v>
      </c>
      <c r="F31" s="110" t="str">
        <f xml:space="preserve"> IF(C31 &gt; 0, SUMSQ($E$4:E31), "SumIi^2")</f>
        <v>SumIi^2</v>
      </c>
      <c r="G31" s="110" t="str">
        <f>IF(C31 &gt; 0,-(SUM($E$4:E31))*D31*2,"- 2Ak * SumIi")</f>
        <v>- 2Ak * SumIi</v>
      </c>
      <c r="H31" s="110" t="str">
        <f t="shared" si="2"/>
        <v>k*Ak^2</v>
      </c>
      <c r="I31" s="110" t="str">
        <f t="shared" si="3"/>
        <v>Variation(k)</v>
      </c>
      <c r="J31" s="111" t="str">
        <f t="shared" si="4"/>
        <v>Std Dev (k)</v>
      </c>
    </row>
    <row r="32" spans="1:10" x14ac:dyDescent="0.2">
      <c r="A32" s="106">
        <f t="shared" si="5"/>
        <v>29</v>
      </c>
      <c r="B32" s="107"/>
      <c r="C32" s="108"/>
      <c r="D32" s="109" t="str">
        <f t="shared" si="0"/>
        <v>ln xPIc</v>
      </c>
      <c r="E32" s="109" t="str">
        <f t="shared" si="1"/>
        <v>ln xPIp</v>
      </c>
      <c r="F32" s="110" t="str">
        <f xml:space="preserve"> IF(C32 &gt; 0, SUMSQ($E$4:E32), "SumIi^2")</f>
        <v>SumIi^2</v>
      </c>
      <c r="G32" s="110" t="str">
        <f>IF(C32 &gt; 0,-(SUM($E$4:E32))*D32*2,"- 2Ak * SumIi")</f>
        <v>- 2Ak * SumIi</v>
      </c>
      <c r="H32" s="110" t="str">
        <f t="shared" si="2"/>
        <v>k*Ak^2</v>
      </c>
      <c r="I32" s="110" t="str">
        <f t="shared" si="3"/>
        <v>Variation(k)</v>
      </c>
      <c r="J32" s="111" t="str">
        <f t="shared" si="4"/>
        <v>Std Dev (k)</v>
      </c>
    </row>
    <row r="33" spans="1:10" x14ac:dyDescent="0.2">
      <c r="A33" s="106">
        <f t="shared" si="5"/>
        <v>30</v>
      </c>
      <c r="B33" s="107"/>
      <c r="C33" s="108"/>
      <c r="D33" s="109" t="str">
        <f t="shared" si="0"/>
        <v>ln xPIc</v>
      </c>
      <c r="E33" s="109" t="str">
        <f t="shared" si="1"/>
        <v>ln xPIp</v>
      </c>
      <c r="F33" s="110" t="str">
        <f xml:space="preserve"> IF(C33 &gt; 0, SUMSQ($E$4:E33), "SumIi^2")</f>
        <v>SumIi^2</v>
      </c>
      <c r="G33" s="110" t="str">
        <f>IF(C33 &gt; 0,-(SUM($E$4:E33))*D33*2,"- 2Ak * SumIi")</f>
        <v>- 2Ak * SumIi</v>
      </c>
      <c r="H33" s="110" t="str">
        <f t="shared" si="2"/>
        <v>k*Ak^2</v>
      </c>
      <c r="I33" s="110" t="str">
        <f t="shared" si="3"/>
        <v>Variation(k)</v>
      </c>
      <c r="J33" s="111" t="str">
        <f t="shared" si="4"/>
        <v>Std Dev (k)</v>
      </c>
    </row>
    <row r="34" spans="1:10" x14ac:dyDescent="0.2">
      <c r="A34" s="106">
        <f t="shared" si="5"/>
        <v>31</v>
      </c>
      <c r="B34" s="107"/>
      <c r="C34" s="108"/>
      <c r="D34" s="109" t="str">
        <f t="shared" si="0"/>
        <v>ln xPIc</v>
      </c>
      <c r="E34" s="109" t="str">
        <f t="shared" si="1"/>
        <v>ln xPIp</v>
      </c>
      <c r="F34" s="110" t="str">
        <f xml:space="preserve"> IF(C34 &gt; 0, SUMSQ($E$4:E34), "SumIi^2")</f>
        <v>SumIi^2</v>
      </c>
      <c r="G34" s="110" t="str">
        <f>IF(C34 &gt; 0,-(SUM($E$4:E34))*D34*2,"- 2Ak * SumIi")</f>
        <v>- 2Ak * SumIi</v>
      </c>
      <c r="H34" s="110" t="str">
        <f t="shared" si="2"/>
        <v>k*Ak^2</v>
      </c>
      <c r="I34" s="110" t="str">
        <f t="shared" si="3"/>
        <v>Variation(k)</v>
      </c>
      <c r="J34" s="111" t="str">
        <f t="shared" si="4"/>
        <v>Std Dev (k)</v>
      </c>
    </row>
    <row r="35" spans="1:10" x14ac:dyDescent="0.2">
      <c r="A35" s="106">
        <f t="shared" si="5"/>
        <v>32</v>
      </c>
      <c r="B35" s="107"/>
      <c r="C35" s="108"/>
      <c r="D35" s="109" t="str">
        <f t="shared" si="0"/>
        <v>ln xPIc</v>
      </c>
      <c r="E35" s="109" t="str">
        <f t="shared" si="1"/>
        <v>ln xPIp</v>
      </c>
      <c r="F35" s="110" t="str">
        <f xml:space="preserve"> IF(C35 &gt; 0, SUMSQ($E$4:E35), "SumIi^2")</f>
        <v>SumIi^2</v>
      </c>
      <c r="G35" s="110" t="str">
        <f>IF(C35 &gt; 0,-(SUM($E$4:E35))*D35*2,"- 2Ak * SumIi")</f>
        <v>- 2Ak * SumIi</v>
      </c>
      <c r="H35" s="110" t="str">
        <f t="shared" si="2"/>
        <v>k*Ak^2</v>
      </c>
      <c r="I35" s="110" t="str">
        <f t="shared" si="3"/>
        <v>Variation(k)</v>
      </c>
      <c r="J35" s="111" t="str">
        <f t="shared" si="4"/>
        <v>Std Dev (k)</v>
      </c>
    </row>
    <row r="36" spans="1:10" x14ac:dyDescent="0.2">
      <c r="A36" s="106">
        <f t="shared" si="5"/>
        <v>33</v>
      </c>
      <c r="B36" s="107"/>
      <c r="C36" s="108"/>
      <c r="D36" s="109" t="str">
        <f t="shared" si="0"/>
        <v>ln xPIc</v>
      </c>
      <c r="E36" s="109" t="str">
        <f t="shared" si="1"/>
        <v>ln xPIp</v>
      </c>
      <c r="F36" s="110" t="str">
        <f xml:space="preserve"> IF(C36 &gt; 0, SUMSQ($E$4:E36), "SumIi^2")</f>
        <v>SumIi^2</v>
      </c>
      <c r="G36" s="110" t="str">
        <f>IF(C36 &gt; 0,-(SUM($E$4:E36))*D36*2,"- 2Ak * SumIi")</f>
        <v>- 2Ak * SumIi</v>
      </c>
      <c r="H36" s="110" t="str">
        <f t="shared" si="2"/>
        <v>k*Ak^2</v>
      </c>
      <c r="I36" s="110" t="str">
        <f t="shared" si="3"/>
        <v>Variation(k)</v>
      </c>
      <c r="J36" s="111" t="str">
        <f t="shared" si="4"/>
        <v>Std Dev (k)</v>
      </c>
    </row>
    <row r="37" spans="1:10" x14ac:dyDescent="0.2">
      <c r="A37" s="106">
        <f t="shared" si="5"/>
        <v>34</v>
      </c>
      <c r="B37" s="107"/>
      <c r="C37" s="108"/>
      <c r="D37" s="109" t="str">
        <f t="shared" si="0"/>
        <v>ln xPIc</v>
      </c>
      <c r="E37" s="109" t="str">
        <f t="shared" si="1"/>
        <v>ln xPIp</v>
      </c>
      <c r="F37" s="110" t="str">
        <f xml:space="preserve"> IF(C37 &gt; 0, SUMSQ($E$4:E37), "SumIi^2")</f>
        <v>SumIi^2</v>
      </c>
      <c r="G37" s="110" t="str">
        <f>IF(C37 &gt; 0,-(SUM($E$4:E37))*D37*2,"- 2Ak * SumIi")</f>
        <v>- 2Ak * SumIi</v>
      </c>
      <c r="H37" s="110" t="str">
        <f t="shared" si="2"/>
        <v>k*Ak^2</v>
      </c>
      <c r="I37" s="110" t="str">
        <f t="shared" si="3"/>
        <v>Variation(k)</v>
      </c>
      <c r="J37" s="111" t="str">
        <f t="shared" si="4"/>
        <v>Std Dev (k)</v>
      </c>
    </row>
    <row r="38" spans="1:10" x14ac:dyDescent="0.2">
      <c r="A38" s="106">
        <f t="shared" si="5"/>
        <v>35</v>
      </c>
      <c r="B38" s="107"/>
      <c r="C38" s="108"/>
      <c r="D38" s="109" t="str">
        <f t="shared" si="0"/>
        <v>ln xPIc</v>
      </c>
      <c r="E38" s="109" t="str">
        <f t="shared" si="1"/>
        <v>ln xPIp</v>
      </c>
      <c r="F38" s="110" t="str">
        <f xml:space="preserve"> IF(C38 &gt; 0, SUMSQ($E$4:E38), "SumIi^2")</f>
        <v>SumIi^2</v>
      </c>
      <c r="G38" s="110" t="str">
        <f>IF(C38 &gt; 0,-(SUM($E$4:E38))*D38*2,"- 2Ak * SumIi")</f>
        <v>- 2Ak * SumIi</v>
      </c>
      <c r="H38" s="110" t="str">
        <f t="shared" si="2"/>
        <v>k*Ak^2</v>
      </c>
      <c r="I38" s="110" t="str">
        <f t="shared" si="3"/>
        <v>Variation(k)</v>
      </c>
      <c r="J38" s="111" t="str">
        <f t="shared" si="4"/>
        <v>Std Dev (k)</v>
      </c>
    </row>
    <row r="39" spans="1:10" x14ac:dyDescent="0.2">
      <c r="A39" s="106">
        <f t="shared" si="5"/>
        <v>36</v>
      </c>
      <c r="B39" s="107"/>
      <c r="C39" s="108"/>
      <c r="D39" s="109" t="str">
        <f t="shared" si="0"/>
        <v>ln xPIc</v>
      </c>
      <c r="E39" s="109" t="str">
        <f t="shared" si="1"/>
        <v>ln xPIp</v>
      </c>
      <c r="F39" s="110" t="str">
        <f xml:space="preserve"> IF(C39 &gt; 0, SUMSQ($E$4:E39), "SumIi^2")</f>
        <v>SumIi^2</v>
      </c>
      <c r="G39" s="110" t="str">
        <f>IF(C39 &gt; 0,-(SUM($E$4:E39))*D39*2,"- 2Ak * SumIi")</f>
        <v>- 2Ak * SumIi</v>
      </c>
      <c r="H39" s="110" t="str">
        <f t="shared" si="2"/>
        <v>k*Ak^2</v>
      </c>
      <c r="I39" s="110" t="str">
        <f t="shared" si="3"/>
        <v>Variation(k)</v>
      </c>
      <c r="J39" s="111" t="str">
        <f t="shared" si="4"/>
        <v>Std Dev (k)</v>
      </c>
    </row>
    <row r="40" spans="1:10" x14ac:dyDescent="0.2">
      <c r="A40" s="106">
        <f t="shared" si="5"/>
        <v>37</v>
      </c>
      <c r="B40" s="107"/>
      <c r="C40" s="108"/>
      <c r="D40" s="109" t="str">
        <f t="shared" si="0"/>
        <v>ln xPIc</v>
      </c>
      <c r="E40" s="109" t="str">
        <f t="shared" si="1"/>
        <v>ln xPIp</v>
      </c>
      <c r="F40" s="110" t="str">
        <f xml:space="preserve"> IF(C40 &gt; 0, SUMSQ($E$4:E40), "SumIi^2")</f>
        <v>SumIi^2</v>
      </c>
      <c r="G40" s="110" t="str">
        <f>IF(C40 &gt; 0,-(SUM($E$4:E40))*D40*2,"- 2Ak * SumIi")</f>
        <v>- 2Ak * SumIi</v>
      </c>
      <c r="H40" s="110" t="str">
        <f t="shared" si="2"/>
        <v>k*Ak^2</v>
      </c>
      <c r="I40" s="110" t="str">
        <f t="shared" si="3"/>
        <v>Variation(k)</v>
      </c>
      <c r="J40" s="111" t="str">
        <f t="shared" si="4"/>
        <v>Std Dev (k)</v>
      </c>
    </row>
    <row r="41" spans="1:10" x14ac:dyDescent="0.2">
      <c r="A41" s="106">
        <f t="shared" si="5"/>
        <v>38</v>
      </c>
      <c r="B41" s="107"/>
      <c r="C41" s="108"/>
      <c r="D41" s="109" t="str">
        <f t="shared" si="0"/>
        <v>ln xPIc</v>
      </c>
      <c r="E41" s="109" t="str">
        <f t="shared" si="1"/>
        <v>ln xPIp</v>
      </c>
      <c r="F41" s="110" t="str">
        <f xml:space="preserve"> IF(C41 &gt; 0, SUMSQ($E$4:E41), "SumIi^2")</f>
        <v>SumIi^2</v>
      </c>
      <c r="G41" s="110" t="str">
        <f>IF(C41 &gt; 0,-(SUM($E$4:E41))*D41*2,"- 2Ak * SumIi")</f>
        <v>- 2Ak * SumIi</v>
      </c>
      <c r="H41" s="110" t="str">
        <f t="shared" si="2"/>
        <v>k*Ak^2</v>
      </c>
      <c r="I41" s="110" t="str">
        <f t="shared" si="3"/>
        <v>Variation(k)</v>
      </c>
      <c r="J41" s="111" t="str">
        <f t="shared" si="4"/>
        <v>Std Dev (k)</v>
      </c>
    </row>
    <row r="42" spans="1:10" x14ac:dyDescent="0.2">
      <c r="A42" s="106">
        <f t="shared" si="5"/>
        <v>39</v>
      </c>
      <c r="B42" s="107"/>
      <c r="C42" s="108"/>
      <c r="D42" s="109" t="str">
        <f t="shared" si="0"/>
        <v>ln xPIc</v>
      </c>
      <c r="E42" s="109" t="str">
        <f t="shared" si="1"/>
        <v>ln xPIp</v>
      </c>
      <c r="F42" s="110" t="str">
        <f xml:space="preserve"> IF(C42 &gt; 0, SUMSQ($E$4:E42), "SumIi^2")</f>
        <v>SumIi^2</v>
      </c>
      <c r="G42" s="110" t="str">
        <f>IF(C42 &gt; 0,-(SUM($E$4:E42))*D42*2,"- 2Ak * SumIi")</f>
        <v>- 2Ak * SumIi</v>
      </c>
      <c r="H42" s="110" t="str">
        <f t="shared" si="2"/>
        <v>k*Ak^2</v>
      </c>
      <c r="I42" s="110" t="str">
        <f t="shared" si="3"/>
        <v>Variation(k)</v>
      </c>
      <c r="J42" s="111" t="str">
        <f t="shared" si="4"/>
        <v>Std Dev (k)</v>
      </c>
    </row>
    <row r="43" spans="1:10" x14ac:dyDescent="0.2">
      <c r="A43" s="106">
        <f t="shared" si="5"/>
        <v>40</v>
      </c>
      <c r="B43" s="107"/>
      <c r="C43" s="108"/>
      <c r="D43" s="109" t="str">
        <f t="shared" si="0"/>
        <v>ln xPIc</v>
      </c>
      <c r="E43" s="109" t="str">
        <f t="shared" si="1"/>
        <v>ln xPIp</v>
      </c>
      <c r="F43" s="110" t="str">
        <f xml:space="preserve"> IF(C43 &gt; 0, SUMSQ($E$4:E43), "SumIi^2")</f>
        <v>SumIi^2</v>
      </c>
      <c r="G43" s="110" t="str">
        <f>IF(C43 &gt; 0,-(SUM($E$4:E43))*D43*2,"- 2Ak * SumIi")</f>
        <v>- 2Ak * SumIi</v>
      </c>
      <c r="H43" s="110" t="str">
        <f t="shared" si="2"/>
        <v>k*Ak^2</v>
      </c>
      <c r="I43" s="110" t="str">
        <f t="shared" si="3"/>
        <v>Variation(k)</v>
      </c>
      <c r="J43" s="111" t="str">
        <f t="shared" si="4"/>
        <v>Std Dev (k)</v>
      </c>
    </row>
    <row r="44" spans="1:10" x14ac:dyDescent="0.2">
      <c r="A44" s="106">
        <f t="shared" si="5"/>
        <v>41</v>
      </c>
      <c r="B44" s="107"/>
      <c r="C44" s="108"/>
      <c r="D44" s="109" t="str">
        <f t="shared" si="0"/>
        <v>ln xPIc</v>
      </c>
      <c r="E44" s="109" t="str">
        <f t="shared" si="1"/>
        <v>ln xPIp</v>
      </c>
      <c r="F44" s="110" t="str">
        <f xml:space="preserve"> IF(C44 &gt; 0, SUMSQ($E$4:E44), "SumIi^2")</f>
        <v>SumIi^2</v>
      </c>
      <c r="G44" s="110" t="str">
        <f>IF(C44 &gt; 0,-(SUM($E$4:E44))*D44*2,"- 2Ak * SumIi")</f>
        <v>- 2Ak * SumIi</v>
      </c>
      <c r="H44" s="110" t="str">
        <f t="shared" si="2"/>
        <v>k*Ak^2</v>
      </c>
      <c r="I44" s="110" t="str">
        <f t="shared" si="3"/>
        <v>Variation(k)</v>
      </c>
      <c r="J44" s="111" t="str">
        <f t="shared" si="4"/>
        <v>Std Dev (k)</v>
      </c>
    </row>
    <row r="45" spans="1:10" x14ac:dyDescent="0.2">
      <c r="A45" s="106">
        <f t="shared" si="5"/>
        <v>42</v>
      </c>
      <c r="B45" s="107"/>
      <c r="C45" s="108"/>
      <c r="D45" s="109" t="str">
        <f t="shared" si="0"/>
        <v>ln xPIc</v>
      </c>
      <c r="E45" s="109" t="str">
        <f t="shared" si="1"/>
        <v>ln xPIp</v>
      </c>
      <c r="F45" s="110" t="str">
        <f xml:space="preserve"> IF(C45 &gt; 0, SUMSQ($E$4:E45), "SumIi^2")</f>
        <v>SumIi^2</v>
      </c>
      <c r="G45" s="110" t="str">
        <f>IF(C45 &gt; 0,-(SUM($E$4:E45))*D45*2,"- 2Ak * SumIi")</f>
        <v>- 2Ak * SumIi</v>
      </c>
      <c r="H45" s="110" t="str">
        <f t="shared" si="2"/>
        <v>k*Ak^2</v>
      </c>
      <c r="I45" s="110" t="str">
        <f t="shared" si="3"/>
        <v>Variation(k)</v>
      </c>
      <c r="J45" s="111" t="str">
        <f t="shared" si="4"/>
        <v>Std Dev (k)</v>
      </c>
    </row>
    <row r="46" spans="1:10" x14ac:dyDescent="0.2">
      <c r="A46" s="106">
        <f t="shared" si="5"/>
        <v>43</v>
      </c>
      <c r="B46" s="107"/>
      <c r="C46" s="108"/>
      <c r="D46" s="109" t="str">
        <f t="shared" si="0"/>
        <v>ln xPIc</v>
      </c>
      <c r="E46" s="109" t="str">
        <f t="shared" si="1"/>
        <v>ln xPIp</v>
      </c>
      <c r="F46" s="110" t="str">
        <f xml:space="preserve"> IF(C46 &gt; 0, SUMSQ($E$4:E46), "SumIi^2")</f>
        <v>SumIi^2</v>
      </c>
      <c r="G46" s="110" t="str">
        <f>IF(C46 &gt; 0,-(SUM($E$4:E46))*D46*2,"- 2Ak * SumIi")</f>
        <v>- 2Ak * SumIi</v>
      </c>
      <c r="H46" s="110" t="str">
        <f t="shared" si="2"/>
        <v>k*Ak^2</v>
      </c>
      <c r="I46" s="110" t="str">
        <f t="shared" si="3"/>
        <v>Variation(k)</v>
      </c>
      <c r="J46" s="111" t="str">
        <f t="shared" si="4"/>
        <v>Std Dev (k)</v>
      </c>
    </row>
    <row r="47" spans="1:10" x14ac:dyDescent="0.2">
      <c r="A47" s="106">
        <f t="shared" si="5"/>
        <v>44</v>
      </c>
      <c r="B47" s="107"/>
      <c r="C47" s="108"/>
      <c r="D47" s="109" t="str">
        <f t="shared" si="0"/>
        <v>ln xPIc</v>
      </c>
      <c r="E47" s="109" t="str">
        <f t="shared" si="1"/>
        <v>ln xPIp</v>
      </c>
      <c r="F47" s="110" t="str">
        <f xml:space="preserve"> IF(C47 &gt; 0, SUMSQ($E$4:E47), "SumIi^2")</f>
        <v>SumIi^2</v>
      </c>
      <c r="G47" s="110" t="str">
        <f>IF(C47 &gt; 0,-(SUM($E$4:E47))*D47*2,"- 2Ak * SumIi")</f>
        <v>- 2Ak * SumIi</v>
      </c>
      <c r="H47" s="110" t="str">
        <f t="shared" si="2"/>
        <v>k*Ak^2</v>
      </c>
      <c r="I47" s="110" t="str">
        <f t="shared" si="3"/>
        <v>Variation(k)</v>
      </c>
      <c r="J47" s="111" t="str">
        <f t="shared" si="4"/>
        <v>Std Dev (k)</v>
      </c>
    </row>
    <row r="48" spans="1:10" x14ac:dyDescent="0.2">
      <c r="A48" s="106">
        <f t="shared" si="5"/>
        <v>45</v>
      </c>
      <c r="B48" s="107"/>
      <c r="C48" s="108"/>
      <c r="D48" s="109" t="str">
        <f t="shared" si="0"/>
        <v>ln xPIc</v>
      </c>
      <c r="E48" s="109" t="str">
        <f t="shared" si="1"/>
        <v>ln xPIp</v>
      </c>
      <c r="F48" s="110" t="str">
        <f xml:space="preserve"> IF(C48 &gt; 0, SUMSQ($E$4:E48), "SumIi^2")</f>
        <v>SumIi^2</v>
      </c>
      <c r="G48" s="110" t="str">
        <f>IF(C48 &gt; 0,-(SUM($E$4:E48))*D48*2,"- 2Ak * SumIi")</f>
        <v>- 2Ak * SumIi</v>
      </c>
      <c r="H48" s="110" t="str">
        <f t="shared" si="2"/>
        <v>k*Ak^2</v>
      </c>
      <c r="I48" s="110" t="str">
        <f t="shared" si="3"/>
        <v>Variation(k)</v>
      </c>
      <c r="J48" s="111" t="str">
        <f t="shared" si="4"/>
        <v>Std Dev (k)</v>
      </c>
    </row>
    <row r="49" spans="1:10" x14ac:dyDescent="0.2">
      <c r="A49" s="106">
        <f t="shared" si="5"/>
        <v>46</v>
      </c>
      <c r="B49" s="107"/>
      <c r="C49" s="108"/>
      <c r="D49" s="109" t="str">
        <f t="shared" si="0"/>
        <v>ln xPIc</v>
      </c>
      <c r="E49" s="109" t="str">
        <f t="shared" si="1"/>
        <v>ln xPIp</v>
      </c>
      <c r="F49" s="110" t="str">
        <f xml:space="preserve"> IF(C49 &gt; 0, SUMSQ($E$4:E49), "SumIi^2")</f>
        <v>SumIi^2</v>
      </c>
      <c r="G49" s="110" t="str">
        <f>IF(C49 &gt; 0,-(SUM($E$4:E49))*D49*2,"- 2Ak * SumIi")</f>
        <v>- 2Ak * SumIi</v>
      </c>
      <c r="H49" s="110" t="str">
        <f t="shared" si="2"/>
        <v>k*Ak^2</v>
      </c>
      <c r="I49" s="110" t="str">
        <f t="shared" si="3"/>
        <v>Variation(k)</v>
      </c>
      <c r="J49" s="111" t="str">
        <f t="shared" si="4"/>
        <v>Std Dev (k)</v>
      </c>
    </row>
    <row r="50" spans="1:10" x14ac:dyDescent="0.2">
      <c r="A50" s="106">
        <f t="shared" si="5"/>
        <v>47</v>
      </c>
      <c r="B50" s="107"/>
      <c r="C50" s="108"/>
      <c r="D50" s="109" t="str">
        <f t="shared" si="0"/>
        <v>ln xPIc</v>
      </c>
      <c r="E50" s="109" t="str">
        <f t="shared" si="1"/>
        <v>ln xPIp</v>
      </c>
      <c r="F50" s="110" t="str">
        <f xml:space="preserve"> IF(C50 &gt; 0, SUMSQ($E$4:E50), "SumIi^2")</f>
        <v>SumIi^2</v>
      </c>
      <c r="G50" s="110" t="str">
        <f>IF(C50 &gt; 0,-(SUM($E$4:E50))*D50*2,"- 2Ak * SumIi")</f>
        <v>- 2Ak * SumIi</v>
      </c>
      <c r="H50" s="110" t="str">
        <f t="shared" si="2"/>
        <v>k*Ak^2</v>
      </c>
      <c r="I50" s="110" t="str">
        <f t="shared" si="3"/>
        <v>Variation(k)</v>
      </c>
      <c r="J50" s="111" t="str">
        <f t="shared" si="4"/>
        <v>Std Dev (k)</v>
      </c>
    </row>
    <row r="51" spans="1:10" x14ac:dyDescent="0.2">
      <c r="A51" s="106">
        <f t="shared" si="5"/>
        <v>48</v>
      </c>
      <c r="B51" s="107"/>
      <c r="C51" s="108"/>
      <c r="D51" s="109" t="str">
        <f t="shared" si="0"/>
        <v>ln xPIc</v>
      </c>
      <c r="E51" s="109" t="str">
        <f t="shared" si="1"/>
        <v>ln xPIp</v>
      </c>
      <c r="F51" s="110" t="str">
        <f xml:space="preserve"> IF(C51 &gt; 0, SUMSQ($E$4:E51), "SumIi^2")</f>
        <v>SumIi^2</v>
      </c>
      <c r="G51" s="110" t="str">
        <f>IF(C51 &gt; 0,-(SUM($E$4:E51))*D51*2,"- 2Ak * SumIi")</f>
        <v>- 2Ak * SumIi</v>
      </c>
      <c r="H51" s="110" t="str">
        <f t="shared" si="2"/>
        <v>k*Ak^2</v>
      </c>
      <c r="I51" s="110" t="str">
        <f t="shared" si="3"/>
        <v>Variation(k)</v>
      </c>
      <c r="J51" s="111" t="str">
        <f t="shared" si="4"/>
        <v>Std Dev (k)</v>
      </c>
    </row>
    <row r="52" spans="1:10" x14ac:dyDescent="0.2">
      <c r="A52" s="106">
        <f t="shared" si="5"/>
        <v>49</v>
      </c>
      <c r="B52" s="107"/>
      <c r="C52" s="108"/>
      <c r="D52" s="109" t="str">
        <f t="shared" si="0"/>
        <v>ln xPIc</v>
      </c>
      <c r="E52" s="109" t="str">
        <f t="shared" si="1"/>
        <v>ln xPIp</v>
      </c>
      <c r="F52" s="110" t="str">
        <f xml:space="preserve"> IF(C52 &gt; 0, SUMSQ($E$4:E52), "SumIi^2")</f>
        <v>SumIi^2</v>
      </c>
      <c r="G52" s="110" t="str">
        <f>IF(C52 &gt; 0,-(SUM($E$4:E52))*D52*2,"- 2Ak * SumIi")</f>
        <v>- 2Ak * SumIi</v>
      </c>
      <c r="H52" s="110" t="str">
        <f t="shared" si="2"/>
        <v>k*Ak^2</v>
      </c>
      <c r="I52" s="110" t="str">
        <f t="shared" si="3"/>
        <v>Variation(k)</v>
      </c>
      <c r="J52" s="111" t="str">
        <f t="shared" si="4"/>
        <v>Std Dev (k)</v>
      </c>
    </row>
    <row r="53" spans="1:10" x14ac:dyDescent="0.2">
      <c r="A53" s="106">
        <f t="shared" si="5"/>
        <v>50</v>
      </c>
      <c r="B53" s="107"/>
      <c r="C53" s="108"/>
      <c r="D53" s="109" t="str">
        <f t="shared" si="0"/>
        <v>ln xPIc</v>
      </c>
      <c r="E53" s="109" t="str">
        <f t="shared" si="1"/>
        <v>ln xPIp</v>
      </c>
      <c r="F53" s="110" t="str">
        <f xml:space="preserve"> IF(C53 &gt; 0, SUMSQ($E$4:E53), "SumIi^2")</f>
        <v>SumIi^2</v>
      </c>
      <c r="G53" s="110" t="str">
        <f>IF(C53 &gt; 0,-(SUM($E$4:E53))*D53*2,"- 2Ak * SumIi")</f>
        <v>- 2Ak * SumIi</v>
      </c>
      <c r="H53" s="110" t="str">
        <f t="shared" si="2"/>
        <v>k*Ak^2</v>
      </c>
      <c r="I53" s="110" t="str">
        <f t="shared" si="3"/>
        <v>Variation(k)</v>
      </c>
      <c r="J53" s="111" t="str">
        <f t="shared" si="4"/>
        <v>Std Dev (k)</v>
      </c>
    </row>
    <row r="54" spans="1:10" x14ac:dyDescent="0.2">
      <c r="A54" s="106">
        <f t="shared" si="5"/>
        <v>51</v>
      </c>
      <c r="B54" s="107"/>
      <c r="C54" s="108"/>
      <c r="D54" s="109" t="str">
        <f t="shared" si="0"/>
        <v>ln xPIc</v>
      </c>
      <c r="E54" s="109" t="str">
        <f t="shared" si="1"/>
        <v>ln xPIp</v>
      </c>
      <c r="F54" s="110" t="str">
        <f xml:space="preserve"> IF(C54 &gt; 0, SUMSQ($E$4:E54), "SumIi^2")</f>
        <v>SumIi^2</v>
      </c>
      <c r="G54" s="110" t="str">
        <f>IF(C54 &gt; 0,-(SUM($E$4:E54))*D54*2,"- 2Ak * SumIi")</f>
        <v>- 2Ak * SumIi</v>
      </c>
      <c r="H54" s="110" t="str">
        <f t="shared" si="2"/>
        <v>k*Ak^2</v>
      </c>
      <c r="I54" s="110" t="str">
        <f t="shared" si="3"/>
        <v>Variation(k)</v>
      </c>
      <c r="J54" s="111" t="str">
        <f t="shared" si="4"/>
        <v>Std Dev (k)</v>
      </c>
    </row>
    <row r="55" spans="1:10" x14ac:dyDescent="0.2">
      <c r="A55" s="106">
        <f t="shared" si="5"/>
        <v>52</v>
      </c>
      <c r="B55" s="107"/>
      <c r="C55" s="108"/>
      <c r="D55" s="109" t="str">
        <f t="shared" si="0"/>
        <v>ln xPIc</v>
      </c>
      <c r="E55" s="109" t="str">
        <f t="shared" si="1"/>
        <v>ln xPIp</v>
      </c>
      <c r="F55" s="110" t="str">
        <f xml:space="preserve"> IF(C55 &gt; 0, SUMSQ($E$4:E55), "SumIi^2")</f>
        <v>SumIi^2</v>
      </c>
      <c r="G55" s="110" t="str">
        <f>IF(C55 &gt; 0,-(SUM($E$4:E55))*D55*2,"- 2Ak * SumIi")</f>
        <v>- 2Ak * SumIi</v>
      </c>
      <c r="H55" s="110" t="str">
        <f t="shared" si="2"/>
        <v>k*Ak^2</v>
      </c>
      <c r="I55" s="110" t="str">
        <f t="shared" si="3"/>
        <v>Variation(k)</v>
      </c>
      <c r="J55" s="111" t="str">
        <f t="shared" si="4"/>
        <v>Std Dev (k)</v>
      </c>
    </row>
    <row r="56" spans="1:10" x14ac:dyDescent="0.2">
      <c r="A56" s="106">
        <f t="shared" si="5"/>
        <v>53</v>
      </c>
      <c r="B56" s="107"/>
      <c r="C56" s="108"/>
      <c r="D56" s="109" t="str">
        <f t="shared" si="0"/>
        <v>ln xPIc</v>
      </c>
      <c r="E56" s="109" t="str">
        <f t="shared" si="1"/>
        <v>ln xPIp</v>
      </c>
      <c r="F56" s="110" t="str">
        <f xml:space="preserve"> IF(C56 &gt; 0, SUMSQ($E$4:E56), "SumIi^2")</f>
        <v>SumIi^2</v>
      </c>
      <c r="G56" s="110" t="str">
        <f>IF(C56 &gt; 0,-(SUM($E$4:E56))*D56*2,"- 2Ak * SumIi")</f>
        <v>- 2Ak * SumIi</v>
      </c>
      <c r="H56" s="110" t="str">
        <f t="shared" si="2"/>
        <v>k*Ak^2</v>
      </c>
      <c r="I56" s="110" t="str">
        <f t="shared" si="3"/>
        <v>Variation(k)</v>
      </c>
      <c r="J56" s="111" t="str">
        <f t="shared" si="4"/>
        <v>Std Dev (k)</v>
      </c>
    </row>
    <row r="57" spans="1:10" x14ac:dyDescent="0.2">
      <c r="A57" s="106">
        <f t="shared" si="5"/>
        <v>54</v>
      </c>
      <c r="B57" s="107"/>
      <c r="C57" s="108"/>
      <c r="D57" s="109" t="str">
        <f t="shared" si="0"/>
        <v>ln xPIc</v>
      </c>
      <c r="E57" s="109" t="str">
        <f t="shared" si="1"/>
        <v>ln xPIp</v>
      </c>
      <c r="F57" s="110" t="str">
        <f xml:space="preserve"> IF(C57 &gt; 0, SUMSQ($E$4:E57), "SumIi^2")</f>
        <v>SumIi^2</v>
      </c>
      <c r="G57" s="110" t="str">
        <f>IF(C57 &gt; 0,-(SUM($E$4:E57))*D57*2,"- 2Ak * SumIi")</f>
        <v>- 2Ak * SumIi</v>
      </c>
      <c r="H57" s="110" t="str">
        <f t="shared" si="2"/>
        <v>k*Ak^2</v>
      </c>
      <c r="I57" s="110" t="str">
        <f t="shared" si="3"/>
        <v>Variation(k)</v>
      </c>
      <c r="J57" s="111" t="str">
        <f t="shared" si="4"/>
        <v>Std Dev (k)</v>
      </c>
    </row>
    <row r="58" spans="1:10" x14ac:dyDescent="0.2">
      <c r="A58" s="106">
        <f t="shared" si="5"/>
        <v>55</v>
      </c>
      <c r="B58" s="107"/>
      <c r="C58" s="108"/>
      <c r="D58" s="109" t="str">
        <f t="shared" si="0"/>
        <v>ln xPIc</v>
      </c>
      <c r="E58" s="109" t="str">
        <f t="shared" si="1"/>
        <v>ln xPIp</v>
      </c>
      <c r="F58" s="110" t="str">
        <f xml:space="preserve"> IF(C58 &gt; 0, SUMSQ($E$4:E58), "SumIi^2")</f>
        <v>SumIi^2</v>
      </c>
      <c r="G58" s="110" t="str">
        <f>IF(C58 &gt; 0,-(SUM($E$4:E58))*D58*2,"- 2Ak * SumIi")</f>
        <v>- 2Ak * SumIi</v>
      </c>
      <c r="H58" s="110" t="str">
        <f t="shared" si="2"/>
        <v>k*Ak^2</v>
      </c>
      <c r="I58" s="110" t="str">
        <f t="shared" si="3"/>
        <v>Variation(k)</v>
      </c>
      <c r="J58" s="111" t="str">
        <f t="shared" si="4"/>
        <v>Std Dev (k)</v>
      </c>
    </row>
    <row r="59" spans="1:10" x14ac:dyDescent="0.2">
      <c r="A59" s="106">
        <f xml:space="preserve"> A58 + 1</f>
        <v>56</v>
      </c>
      <c r="B59" s="107"/>
      <c r="C59" s="108"/>
      <c r="D59" s="109" t="str">
        <f xml:space="preserve"> IF(ISNUMBER(B59), LN(B59), "ln xPIc")</f>
        <v>ln xPIc</v>
      </c>
      <c r="E59" s="109" t="str">
        <f t="shared" si="1"/>
        <v>ln xPIp</v>
      </c>
      <c r="F59" s="110" t="str">
        <f xml:space="preserve"> IF(C59 &gt; 0, SUMSQ($E$4:E59), "SumIi^2")</f>
        <v>SumIi^2</v>
      </c>
      <c r="G59" s="110" t="str">
        <f>IF(C59 &gt; 0,-(SUM($E$4:E59))*D59*2,"- 2Ak * SumIi")</f>
        <v>- 2Ak * SumIi</v>
      </c>
      <c r="H59" s="110" t="str">
        <f t="shared" si="2"/>
        <v>k*Ak^2</v>
      </c>
      <c r="I59" s="110" t="str">
        <f t="shared" si="3"/>
        <v>Variation(k)</v>
      </c>
      <c r="J59" s="111" t="str">
        <f t="shared" si="4"/>
        <v>Std Dev (k)</v>
      </c>
    </row>
    <row r="60" spans="1:10" x14ac:dyDescent="0.2">
      <c r="A60" s="106">
        <f xml:space="preserve"> A59 + 1</f>
        <v>57</v>
      </c>
      <c r="B60" s="107"/>
      <c r="C60" s="108"/>
      <c r="D60" s="109" t="str">
        <f xml:space="preserve"> IF(ISNUMBER(B60), LN(B60), "ln xPIc")</f>
        <v>ln xPIc</v>
      </c>
      <c r="E60" s="109" t="str">
        <f t="shared" si="1"/>
        <v>ln xPIp</v>
      </c>
      <c r="F60" s="110" t="str">
        <f xml:space="preserve"> IF(C60 &gt; 0, SUMSQ($E$4:E60), "SumIi^2")</f>
        <v>SumIi^2</v>
      </c>
      <c r="G60" s="110" t="str">
        <f>IF(C60 &gt; 0,-(SUM($E$4:E60))*D60*2,"- 2Ak * SumIi")</f>
        <v>- 2Ak * SumIi</v>
      </c>
      <c r="H60" s="110" t="str">
        <f t="shared" si="2"/>
        <v>k*Ak^2</v>
      </c>
      <c r="I60" s="110" t="str">
        <f t="shared" si="3"/>
        <v>Variation(k)</v>
      </c>
      <c r="J60" s="111" t="str">
        <f t="shared" si="4"/>
        <v>Std Dev (k)</v>
      </c>
    </row>
    <row r="61" spans="1:10" x14ac:dyDescent="0.2">
      <c r="A61" s="106">
        <f xml:space="preserve"> A60 + 1</f>
        <v>58</v>
      </c>
      <c r="B61" s="107"/>
      <c r="C61" s="108"/>
      <c r="D61" s="109" t="str">
        <f xml:space="preserve"> IF(ISNUMBER(B61), LN(B61), "ln xPIc")</f>
        <v>ln xPIc</v>
      </c>
      <c r="E61" s="109" t="str">
        <f t="shared" si="1"/>
        <v>ln xPIp</v>
      </c>
      <c r="F61" s="110" t="str">
        <f xml:space="preserve"> IF(C61 &gt; 0, SUMSQ($E$4:E61), "SumIi^2")</f>
        <v>SumIi^2</v>
      </c>
      <c r="G61" s="110" t="str">
        <f>IF(C61 &gt; 0,-(SUM($E$4:E61))*D61*2,"- 2Ak * SumIi")</f>
        <v>- 2Ak * SumIi</v>
      </c>
      <c r="H61" s="110" t="str">
        <f t="shared" si="2"/>
        <v>k*Ak^2</v>
      </c>
      <c r="I61" s="110" t="str">
        <f t="shared" si="3"/>
        <v>Variation(k)</v>
      </c>
      <c r="J61" s="111" t="str">
        <f t="shared" si="4"/>
        <v>Std Dev (k)</v>
      </c>
    </row>
    <row r="62" spans="1:10" x14ac:dyDescent="0.2">
      <c r="A62" s="106">
        <f xml:space="preserve"> A61 + 1</f>
        <v>59</v>
      </c>
      <c r="B62" s="107"/>
      <c r="C62" s="108"/>
      <c r="D62" s="109" t="str">
        <f xml:space="preserve"> IF(ISNUMBER(B62), LN(B62), "ln xPIc")</f>
        <v>ln xPIc</v>
      </c>
      <c r="E62" s="109" t="str">
        <f t="shared" si="1"/>
        <v>ln xPIp</v>
      </c>
      <c r="F62" s="110" t="str">
        <f xml:space="preserve"> IF(C62 &gt; 0, SUMSQ($E$4:E62), "SumIi^2")</f>
        <v>SumIi^2</v>
      </c>
      <c r="G62" s="110" t="str">
        <f>IF(C62 &gt; 0,-(SUM($E$4:E62))*D62*2,"- 2Ak * SumIi")</f>
        <v>- 2Ak * SumIi</v>
      </c>
      <c r="H62" s="110" t="str">
        <f t="shared" si="2"/>
        <v>k*Ak^2</v>
      </c>
      <c r="I62" s="110" t="str">
        <f t="shared" si="3"/>
        <v>Variation(k)</v>
      </c>
      <c r="J62" s="111" t="str">
        <f t="shared" si="4"/>
        <v>Std Dev (k)</v>
      </c>
    </row>
    <row r="63" spans="1:10" ht="13.5" thickBot="1" x14ac:dyDescent="0.25">
      <c r="A63" s="112">
        <f xml:space="preserve"> A62 + 1</f>
        <v>60</v>
      </c>
      <c r="B63" s="113"/>
      <c r="C63" s="114"/>
      <c r="D63" s="115" t="str">
        <f xml:space="preserve"> IF(ISNUMBER(B63), LN(B63), "ln xPIc")</f>
        <v>ln xPIc</v>
      </c>
      <c r="E63" s="115" t="str">
        <f t="shared" si="1"/>
        <v>ln xPIp</v>
      </c>
      <c r="F63" s="116" t="str">
        <f xml:space="preserve"> IF(C63 &gt; 0, SUMSQ($E$4:E63), "SumIi^2")</f>
        <v>SumIi^2</v>
      </c>
      <c r="G63" s="116" t="str">
        <f>IF(C63 &gt; 0,-(SUM($E$4:E63))*D63*2,"- 2Ak * SumIi")</f>
        <v>- 2Ak * SumIi</v>
      </c>
      <c r="H63" s="116" t="str">
        <f t="shared" si="2"/>
        <v>k*Ak^2</v>
      </c>
      <c r="I63" s="116" t="str">
        <f t="shared" si="3"/>
        <v>Variation(k)</v>
      </c>
      <c r="J63" s="117" t="str">
        <f t="shared" si="4"/>
        <v>Std Dev (k)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 Notes</vt:lpstr>
      <vt:lpstr>Reserv &amp; Prob Calculator</vt:lpstr>
      <vt:lpstr>Plnng Calc Example Data</vt:lpstr>
      <vt:lpstr>Instr Std Dev Calc</vt:lpstr>
      <vt:lpstr>Std Dev 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 Lipke</dc:creator>
  <cp:lastModifiedBy>Walt</cp:lastModifiedBy>
  <dcterms:created xsi:type="dcterms:W3CDTF">2007-09-07T01:45:46Z</dcterms:created>
  <dcterms:modified xsi:type="dcterms:W3CDTF">2017-06-16T19:16:39Z</dcterms:modified>
</cp:coreProperties>
</file>